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defaultThemeVersion="166925"/>
  <mc:AlternateContent xmlns:mc="http://schemas.openxmlformats.org/markup-compatibility/2006">
    <mc:Choice Requires="x15">
      <x15ac:absPath xmlns:x15ac="http://schemas.microsoft.com/office/spreadsheetml/2010/11/ac" url="\\192.168.1.105\c$\web_publica\gerapli\PHPExcel\"/>
    </mc:Choice>
  </mc:AlternateContent>
  <xr:revisionPtr revIDLastSave="0" documentId="13_ncr:1_{1A0E8776-190E-40A4-9D03-C6DBF08B2A7A}" xr6:coauthVersionLast="47" xr6:coauthVersionMax="47" xr10:uidLastSave="{00000000-0000-0000-0000-000000000000}"/>
  <bookViews>
    <workbookView xWindow="28680" yWindow="45" windowWidth="29040" windowHeight="15840" activeTab="1" xr2:uid="{00000000-000D-0000-FFFF-FFFF00000000}"/>
  </bookViews>
  <sheets>
    <sheet name="PORTADA" sheetId="3" r:id="rId1"/>
    <sheet name="PRESUPUESTO" sheetId="9" r:id="rId2"/>
    <sheet name="CONTRAPORTADA" sheetId="2" r:id="rId3"/>
    <sheet name="Hoja4" sheetId="4" r:id="rId4"/>
    <sheet name="Hoja5" sheetId="5" r:id="rId5"/>
    <sheet name="Hoja6" sheetId="6" r:id="rId6"/>
    <sheet name="Hoja7" sheetId="7" r:id="rId7"/>
    <sheet name="Hoja8" sheetId="8" r:id="rId8"/>
  </sheets>
  <definedNames>
    <definedName name="_xlnm._FilterDatabase" localSheetId="1" hidden="1">PRESUPUESTO!$A$30:$BG$218</definedName>
    <definedName name="_xlnm.Print_Area" localSheetId="1">PRESUPUESTO!$A$17:$I$149</definedName>
    <definedName name="evaprueba" localSheetId="1">PRESUPUESTO!$B$17:$H$218</definedName>
    <definedName name="evaprueba2" localSheetId="1">PRESUPUESTO!$A:$I</definedName>
    <definedName name="plantilla_portada_general" localSheetId="1">PRESUPUESTO!$A:$I</definedName>
    <definedName name="Print_Area" localSheetId="1">PRESUPUESTO!$A:$I</definedName>
    <definedName name="Z_3F2D0063_76E0_44BC_9364_82412D1CB11B_.wvu.PrintArea" localSheetId="1" hidden="1">PRESUPUESTO!$B$19:$H$206</definedName>
  </definedNames>
  <calcPr calcId="181029"/>
  <customWorkbookViews>
    <customWorkbookView name="Admin - Vista personalizada" guid="{3F2D0063-76E0-44BC-9364-82412D1CB11B}" mergeInterval="0" personalView="1" yWindow="84" windowWidth="1366" windowHeight="644" activeSheetId="1" showComments="commIndAndComment"/>
  </customWorkbookView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7" i="2" l="1"/>
  <c r="E13" i="2"/>
  <c r="E15" i="2"/>
  <c r="E11" i="2"/>
  <c r="B54" i="3"/>
  <c r="C50" i="3"/>
  <c r="Y15" i="9" l="1"/>
  <c r="Y10" i="9"/>
  <c r="Y14" i="9"/>
  <c r="Y9" i="9"/>
  <c r="H117" i="9"/>
  <c r="M110" i="9"/>
  <c r="M108" i="9"/>
  <c r="M106" i="9"/>
  <c r="M104" i="9"/>
  <c r="M102" i="9"/>
  <c r="M100" i="9"/>
  <c r="M98" i="9"/>
  <c r="M96" i="9"/>
  <c r="B96" i="9"/>
  <c r="B98" i="9" s="1"/>
  <c r="B100" i="9" s="1"/>
  <c r="B102" i="9" s="1"/>
  <c r="B104" i="9" s="1"/>
  <c r="B106" i="9" s="1"/>
  <c r="B108" i="9" s="1"/>
  <c r="B110" i="9" s="1"/>
  <c r="M90" i="9"/>
  <c r="B90" i="9"/>
  <c r="M82" i="9"/>
  <c r="M80" i="9"/>
  <c r="M78" i="9"/>
  <c r="M76" i="9"/>
  <c r="M74" i="9"/>
  <c r="M72" i="9"/>
  <c r="M70" i="9"/>
  <c r="M68" i="9"/>
  <c r="M66" i="9"/>
  <c r="M64" i="9"/>
  <c r="M62" i="9"/>
  <c r="M60" i="9"/>
  <c r="M58" i="9"/>
  <c r="M56" i="9"/>
  <c r="M54" i="9"/>
  <c r="M52" i="9"/>
  <c r="M50" i="9"/>
  <c r="M48" i="9"/>
  <c r="M46" i="9"/>
  <c r="M44" i="9"/>
  <c r="M42" i="9"/>
  <c r="M40" i="9"/>
  <c r="M38" i="9"/>
  <c r="M36" i="9"/>
  <c r="B36" i="9"/>
  <c r="B38" i="9" s="1"/>
  <c r="B40" i="9" s="1"/>
  <c r="B42" i="9" s="1"/>
  <c r="B44" i="9" s="1"/>
  <c r="B46" i="9" s="1"/>
  <c r="B48" i="9" s="1"/>
  <c r="B50" i="9" s="1"/>
  <c r="B52" i="9" s="1"/>
  <c r="B54" i="9" s="1"/>
  <c r="B56" i="9" s="1"/>
  <c r="B58" i="9" s="1"/>
  <c r="B60" i="9" s="1"/>
  <c r="B62" i="9" s="1"/>
  <c r="B64" i="9" s="1"/>
  <c r="B66" i="9" s="1"/>
  <c r="B68" i="9" s="1"/>
  <c r="B70" i="9" s="1"/>
  <c r="B72" i="9" s="1"/>
  <c r="B74" i="9" s="1"/>
  <c r="B76" i="9" s="1"/>
  <c r="B78" i="9" s="1"/>
  <c r="B80" i="9" s="1"/>
  <c r="M34" i="9"/>
  <c r="AL18" i="9"/>
  <c r="N17" i="9"/>
  <c r="AI16" i="9"/>
  <c r="AJ16" i="9" s="1"/>
  <c r="N16" i="9"/>
  <c r="AI15" i="9"/>
  <c r="AK15" i="9" s="1"/>
  <c r="N15" i="9"/>
  <c r="AI14" i="9"/>
  <c r="AK14" i="9" s="1"/>
  <c r="AI13" i="9"/>
  <c r="AJ13" i="9" s="1"/>
  <c r="AI12" i="9"/>
  <c r="AI11" i="9"/>
  <c r="AK11" i="9" s="1"/>
  <c r="N11" i="9"/>
  <c r="P9" i="9" s="1"/>
  <c r="T9" i="9" s="1"/>
  <c r="AP10" i="9"/>
  <c r="AI10" i="9"/>
  <c r="AJ10" i="9" s="1"/>
  <c r="AP7" i="9"/>
  <c r="W7" i="9"/>
  <c r="W8" i="9" s="1"/>
  <c r="W9" i="9" s="1"/>
  <c r="T6" i="9"/>
  <c r="AN38" i="9" s="1"/>
  <c r="P6" i="9"/>
  <c r="N6" i="9"/>
  <c r="AW5" i="9"/>
  <c r="AW6" i="9" s="1"/>
  <c r="AV5" i="9"/>
  <c r="AV6" i="9" s="1"/>
  <c r="AX4" i="9"/>
  <c r="AO10" i="9" s="1"/>
  <c r="M87" i="9" l="1"/>
  <c r="AK13" i="9"/>
  <c r="AJ14" i="9"/>
  <c r="AJ15" i="9"/>
  <c r="AK16" i="9"/>
  <c r="AM38" i="9"/>
  <c r="AX5" i="9"/>
  <c r="AN11" i="9" s="1"/>
  <c r="AP11" i="9" s="1"/>
  <c r="AQ11" i="9" s="1"/>
  <c r="AT11" i="9" s="1"/>
  <c r="AV7" i="9"/>
  <c r="AV8" i="9" s="1"/>
  <c r="AK10" i="9"/>
  <c r="AQ27" i="9"/>
  <c r="W10" i="9"/>
  <c r="W11" i="9" s="1"/>
  <c r="W12" i="9" s="1"/>
  <c r="W13" i="9" s="1"/>
  <c r="W14" i="9" s="1"/>
  <c r="W15" i="9" s="1"/>
  <c r="W16" i="9" s="1"/>
  <c r="W17" i="9" s="1"/>
  <c r="J1" i="9" s="1"/>
  <c r="AQ10" i="9"/>
  <c r="AT10" i="9" s="1"/>
  <c r="AJ11" i="9"/>
  <c r="AI27" i="9"/>
  <c r="AR27" i="9"/>
  <c r="AW7" i="9"/>
  <c r="AX6" i="9"/>
  <c r="AZ38" i="9"/>
  <c r="AU38" i="9"/>
  <c r="AQ38" i="9"/>
  <c r="AL38" i="9"/>
  <c r="AY38" i="9"/>
  <c r="AT38" i="9"/>
  <c r="AP38" i="9"/>
  <c r="AK38" i="9"/>
  <c r="BB27" i="9"/>
  <c r="AX27" i="9"/>
  <c r="AS27" i="9"/>
  <c r="BB38" i="9"/>
  <c r="AS38" i="9"/>
  <c r="AJ38" i="9"/>
  <c r="BA27" i="9"/>
  <c r="AU27" i="9"/>
  <c r="AP27" i="9"/>
  <c r="AK27" i="9"/>
  <c r="BA38" i="9"/>
  <c r="AR38" i="9"/>
  <c r="AI38" i="9"/>
  <c r="AZ27" i="9"/>
  <c r="AT27" i="9"/>
  <c r="AN27" i="9"/>
  <c r="AJ27" i="9"/>
  <c r="T10" i="9"/>
  <c r="T11" i="9" s="1"/>
  <c r="T15" i="9"/>
  <c r="AL27" i="9"/>
  <c r="AV27" i="9"/>
  <c r="AV38" i="9"/>
  <c r="AK12" i="9"/>
  <c r="AJ12" i="9"/>
  <c r="AM27" i="9"/>
  <c r="AY27" i="9"/>
  <c r="AX38" i="9"/>
  <c r="AO11" i="9" l="1"/>
  <c r="AY40" i="9"/>
  <c r="AT40" i="9"/>
  <c r="AN40" i="9"/>
  <c r="AJ40" i="9"/>
  <c r="BB40" i="9"/>
  <c r="AX40" i="9"/>
  <c r="AR40" i="9"/>
  <c r="AM40" i="9"/>
  <c r="AI40" i="9"/>
  <c r="AZ29" i="9"/>
  <c r="AU29" i="9"/>
  <c r="AQ29" i="9"/>
  <c r="AL29" i="9"/>
  <c r="AV40" i="9"/>
  <c r="AL40" i="9"/>
  <c r="AY29" i="9"/>
  <c r="AS29" i="9"/>
  <c r="AM29" i="9"/>
  <c r="AU40" i="9"/>
  <c r="AK40" i="9"/>
  <c r="AX29" i="9"/>
  <c r="AR29" i="9"/>
  <c r="AK29" i="9"/>
  <c r="BA40" i="9"/>
  <c r="BB29" i="9"/>
  <c r="AP29" i="9"/>
  <c r="AZ40" i="9"/>
  <c r="BA29" i="9"/>
  <c r="AN29" i="9"/>
  <c r="T16" i="9"/>
  <c r="AP40" i="9"/>
  <c r="AI29" i="9"/>
  <c r="AQ40" i="9"/>
  <c r="AV29" i="9"/>
  <c r="AJ29" i="9"/>
  <c r="AT29" i="9"/>
  <c r="AO12" i="9"/>
  <c r="AN12" i="9"/>
  <c r="M115" i="9"/>
  <c r="AX7" i="9"/>
  <c r="AV9" i="9"/>
  <c r="AW8" i="9"/>
  <c r="AW9" i="9" l="1"/>
  <c r="AX8" i="9"/>
  <c r="AN13" i="9" s="1"/>
  <c r="AV10" i="9"/>
  <c r="AP12" i="9"/>
  <c r="AQ12" i="9" s="1"/>
  <c r="AT12" i="9" s="1"/>
  <c r="T17" i="9"/>
  <c r="Q70" i="9"/>
  <c r="Q78" i="9"/>
  <c r="Q64" i="9"/>
  <c r="Q56" i="9"/>
  <c r="Q48" i="9"/>
  <c r="Q72" i="9"/>
  <c r="Q104" i="9"/>
  <c r="Q96" i="9"/>
  <c r="Q98" i="9"/>
  <c r="Q90" i="9"/>
  <c r="Q74" i="9"/>
  <c r="Q62" i="9"/>
  <c r="Q54" i="9"/>
  <c r="Q46" i="9"/>
  <c r="Q40" i="9"/>
  <c r="Q36" i="9"/>
  <c r="Q38" i="9"/>
  <c r="Q42" i="9"/>
  <c r="Q102" i="9"/>
  <c r="Q68" i="9"/>
  <c r="Q60" i="9"/>
  <c r="Q52" i="9"/>
  <c r="Q44" i="9"/>
  <c r="Q106" i="9"/>
  <c r="Q108" i="9"/>
  <c r="Q110" i="9"/>
  <c r="Q34" i="9"/>
  <c r="Q80" i="9"/>
  <c r="Q82" i="9"/>
  <c r="Y82" i="9" s="1"/>
  <c r="Q66" i="9"/>
  <c r="Q58" i="9"/>
  <c r="Q50" i="9"/>
  <c r="Q100" i="9"/>
  <c r="Q76" i="9"/>
  <c r="M118" i="9"/>
  <c r="M24" i="9" s="1"/>
  <c r="AV11" i="9" l="1"/>
  <c r="U80" i="9"/>
  <c r="W80" i="9" s="1"/>
  <c r="S80" i="9"/>
  <c r="U60" i="9"/>
  <c r="W60" i="9" s="1"/>
  <c r="S60" i="9"/>
  <c r="U104" i="9"/>
  <c r="W104" i="9" s="1"/>
  <c r="S104" i="9"/>
  <c r="U78" i="9"/>
  <c r="W78" i="9" s="1"/>
  <c r="S78" i="9"/>
  <c r="S76" i="9"/>
  <c r="U76" i="9"/>
  <c r="W76" i="9" s="1"/>
  <c r="U58" i="9"/>
  <c r="W58" i="9" s="1"/>
  <c r="S58" i="9"/>
  <c r="U34" i="9"/>
  <c r="W34" i="9" s="1"/>
  <c r="S34" i="9"/>
  <c r="U68" i="9"/>
  <c r="W68" i="9" s="1"/>
  <c r="S68" i="9"/>
  <c r="U38" i="9"/>
  <c r="W38" i="9" s="1"/>
  <c r="S38" i="9"/>
  <c r="S46" i="9"/>
  <c r="U46" i="9"/>
  <c r="W46" i="9" s="1"/>
  <c r="U90" i="9"/>
  <c r="W90" i="9" s="1"/>
  <c r="S90" i="9"/>
  <c r="U48" i="9"/>
  <c r="W48" i="9" s="1"/>
  <c r="S48" i="9"/>
  <c r="S70" i="9"/>
  <c r="U70" i="9"/>
  <c r="W70" i="9" s="1"/>
  <c r="U106" i="9"/>
  <c r="W106" i="9" s="1"/>
  <c r="S106" i="9"/>
  <c r="S74" i="9"/>
  <c r="U74" i="9"/>
  <c r="W74" i="9" s="1"/>
  <c r="U100" i="9"/>
  <c r="W100" i="9" s="1"/>
  <c r="S100" i="9"/>
  <c r="U66" i="9"/>
  <c r="W66" i="9" s="1"/>
  <c r="S66" i="9"/>
  <c r="U110" i="9"/>
  <c r="W110" i="9" s="1"/>
  <c r="S110" i="9"/>
  <c r="U44" i="9"/>
  <c r="W44" i="9" s="1"/>
  <c r="S44" i="9"/>
  <c r="U36" i="9"/>
  <c r="W36" i="9" s="1"/>
  <c r="S36" i="9"/>
  <c r="S54" i="9"/>
  <c r="U54" i="9"/>
  <c r="W54" i="9" s="1"/>
  <c r="U98" i="9"/>
  <c r="W98" i="9" s="1"/>
  <c r="S98" i="9"/>
  <c r="U56" i="9"/>
  <c r="W56" i="9" s="1"/>
  <c r="S56" i="9"/>
  <c r="AO13" i="9"/>
  <c r="AO14" i="9"/>
  <c r="AO15" i="9" s="1"/>
  <c r="AO16" i="9" s="1"/>
  <c r="U50" i="9"/>
  <c r="W50" i="9" s="1"/>
  <c r="S50" i="9"/>
  <c r="U42" i="9"/>
  <c r="W42" i="9" s="1"/>
  <c r="S42" i="9"/>
  <c r="U82" i="9"/>
  <c r="W82" i="9" s="1"/>
  <c r="S82" i="9"/>
  <c r="U108" i="9"/>
  <c r="W108" i="9" s="1"/>
  <c r="S108" i="9"/>
  <c r="U52" i="9"/>
  <c r="W52" i="9" s="1"/>
  <c r="S52" i="9"/>
  <c r="U102" i="9"/>
  <c r="W102" i="9" s="1"/>
  <c r="S102" i="9"/>
  <c r="S40" i="9"/>
  <c r="U40" i="9"/>
  <c r="W40" i="9" s="1"/>
  <c r="S62" i="9"/>
  <c r="U62" i="9"/>
  <c r="W62" i="9" s="1"/>
  <c r="U96" i="9"/>
  <c r="W96" i="9" s="1"/>
  <c r="S96" i="9"/>
  <c r="S72" i="9"/>
  <c r="U72" i="9"/>
  <c r="W72" i="9" s="1"/>
  <c r="U64" i="9"/>
  <c r="W64" i="9" s="1"/>
  <c r="S64" i="9"/>
  <c r="AP13" i="9"/>
  <c r="AQ13" i="9" s="1"/>
  <c r="AT13" i="9" s="1"/>
  <c r="AW10" i="9"/>
  <c r="AX9" i="9"/>
  <c r="S87" i="9" l="1"/>
  <c r="S115" i="9" s="1"/>
  <c r="W87" i="9"/>
  <c r="AX10" i="9"/>
  <c r="AN14" i="9" s="1"/>
  <c r="AW11" i="9"/>
  <c r="AV12" i="9"/>
  <c r="AV13" i="9" l="1"/>
  <c r="AP14" i="9"/>
  <c r="AQ14" i="9" s="1"/>
  <c r="AT14" i="9" s="1"/>
  <c r="W88" i="9"/>
  <c r="W115" i="9" s="1"/>
  <c r="AW12" i="9"/>
  <c r="AX11" i="9"/>
  <c r="AW13" i="9" l="1"/>
  <c r="AX12" i="9"/>
  <c r="AN15" i="9" s="1"/>
  <c r="W118" i="9"/>
  <c r="W24" i="9" s="1"/>
  <c r="AV14" i="9"/>
  <c r="S118" i="9"/>
  <c r="S24" i="9" s="1"/>
  <c r="AB5" i="9"/>
  <c r="AD8" i="9" s="1"/>
  <c r="AD9" i="9" s="1"/>
  <c r="AD10" i="9" s="1"/>
  <c r="AD11" i="9" s="1"/>
  <c r="W116" i="9"/>
  <c r="AV15" i="9" l="1"/>
  <c r="AD12" i="9"/>
  <c r="AD13" i="9"/>
  <c r="W119" i="9"/>
  <c r="AN16" i="9"/>
  <c r="AP16" i="9" s="1"/>
  <c r="AQ16" i="9" s="1"/>
  <c r="AT16" i="9" s="1"/>
  <c r="AP15" i="9"/>
  <c r="AQ15" i="9" s="1"/>
  <c r="AT15" i="9" s="1"/>
  <c r="AW14" i="9"/>
  <c r="AX13" i="9"/>
  <c r="AV16" i="9" l="1"/>
  <c r="AD15" i="9"/>
  <c r="AD14" i="9"/>
  <c r="AD16" i="9"/>
  <c r="AX14" i="9"/>
  <c r="AW15" i="9"/>
  <c r="AX15" i="9" l="1"/>
  <c r="AW16" i="9"/>
  <c r="AX16" i="9" s="1"/>
  <c r="Y62" i="9"/>
  <c r="AA62" i="9" s="1"/>
  <c r="AC62" i="9" s="1"/>
  <c r="AE62" i="9" s="1"/>
  <c r="Y42" i="9"/>
  <c r="G42" i="9" s="1"/>
  <c r="H42" i="9" s="1"/>
  <c r="Y74" i="9"/>
  <c r="G74" i="9" s="1"/>
  <c r="H74" i="9" s="1"/>
  <c r="Y70" i="9"/>
  <c r="G70" i="9" s="1"/>
  <c r="H70" i="9" s="1"/>
  <c r="Y80" i="9"/>
  <c r="G80" i="9" s="1"/>
  <c r="H80" i="9" s="1"/>
  <c r="Y48" i="9"/>
  <c r="AA48" i="9" s="1"/>
  <c r="AC48" i="9" s="1"/>
  <c r="AE48" i="9" s="1"/>
  <c r="Y38" i="9"/>
  <c r="AA38" i="9" s="1"/>
  <c r="AC38" i="9" s="1"/>
  <c r="AE38" i="9" s="1"/>
  <c r="Y76" i="9"/>
  <c r="G76" i="9" s="1"/>
  <c r="H76" i="9" s="1"/>
  <c r="Y66" i="9"/>
  <c r="AA66" i="9" s="1"/>
  <c r="AC66" i="9" s="1"/>
  <c r="AE66" i="9" s="1"/>
  <c r="Y56" i="9"/>
  <c r="G56" i="9" s="1"/>
  <c r="H56" i="9" s="1"/>
  <c r="Y54" i="9"/>
  <c r="AA54" i="9" s="1"/>
  <c r="AC54" i="9" s="1"/>
  <c r="AE54" i="9" s="1"/>
  <c r="Y52" i="9"/>
  <c r="AA52" i="9" s="1"/>
  <c r="AC52" i="9" s="1"/>
  <c r="AE52" i="9" s="1"/>
  <c r="Y44" i="9"/>
  <c r="AA44" i="9" s="1"/>
  <c r="AC44" i="9" s="1"/>
  <c r="AE44" i="9" s="1"/>
  <c r="Y60" i="9"/>
  <c r="AA60" i="9" s="1"/>
  <c r="AC60" i="9" s="1"/>
  <c r="AE60" i="9" s="1"/>
  <c r="Y90" i="9"/>
  <c r="AA90" i="9" s="1"/>
  <c r="AE90" i="9" s="1"/>
  <c r="Y110" i="9"/>
  <c r="AA110" i="9" s="1"/>
  <c r="AE110" i="9" s="1"/>
  <c r="Y104" i="9"/>
  <c r="AA104" i="9" s="1"/>
  <c r="AE104" i="9" s="1"/>
  <c r="Y100" i="9"/>
  <c r="G100" i="9" s="1"/>
  <c r="H100" i="9" s="1"/>
  <c r="Y108" i="9"/>
  <c r="AA108" i="9" s="1"/>
  <c r="AE108" i="9" s="1"/>
  <c r="Y102" i="9"/>
  <c r="Y34" i="9"/>
  <c r="G34" i="9" s="1"/>
  <c r="H34" i="9" s="1"/>
  <c r="AA34" i="9" l="1"/>
  <c r="AC34" i="9" s="1"/>
  <c r="AC104" i="9"/>
  <c r="AA102" i="9"/>
  <c r="AE102" i="9" s="1"/>
  <c r="G102" i="9"/>
  <c r="H102" i="9" s="1"/>
  <c r="AC110" i="9"/>
  <c r="AC108" i="9"/>
  <c r="AC90" i="9"/>
  <c r="AA80" i="9"/>
  <c r="AC80" i="9" s="1"/>
  <c r="AE80" i="9" s="1"/>
  <c r="AA70" i="9"/>
  <c r="AC70" i="9" s="1"/>
  <c r="AE70" i="9" s="1"/>
  <c r="AA74" i="9"/>
  <c r="AC74" i="9" s="1"/>
  <c r="AE74" i="9" s="1"/>
  <c r="AA42" i="9"/>
  <c r="AC42" i="9" s="1"/>
  <c r="AE42" i="9" s="1"/>
  <c r="G60" i="9"/>
  <c r="H60" i="9" s="1"/>
  <c r="G44" i="9"/>
  <c r="H44" i="9" s="1"/>
  <c r="G52" i="9"/>
  <c r="H52" i="9" s="1"/>
  <c r="G110" i="9"/>
  <c r="H110" i="9" s="1"/>
  <c r="G54" i="9"/>
  <c r="H54" i="9" s="1"/>
  <c r="G66" i="9"/>
  <c r="H66" i="9" s="1"/>
  <c r="G38" i="9"/>
  <c r="H38" i="9" s="1"/>
  <c r="G48" i="9"/>
  <c r="H48" i="9" s="1"/>
  <c r="G108" i="9"/>
  <c r="H108" i="9" s="1"/>
  <c r="G104" i="9"/>
  <c r="H104" i="9" s="1"/>
  <c r="G62" i="9"/>
  <c r="H62" i="9" s="1"/>
  <c r="G90" i="9"/>
  <c r="H90" i="9" s="1"/>
  <c r="AA76" i="9"/>
  <c r="AC76" i="9" s="1"/>
  <c r="AE76" i="9" s="1"/>
  <c r="Y106" i="9"/>
  <c r="Y98" i="9"/>
  <c r="Y40" i="9"/>
  <c r="Y78" i="9"/>
  <c r="Y68" i="9"/>
  <c r="Y64" i="9"/>
  <c r="Y50" i="9"/>
  <c r="Y46" i="9"/>
  <c r="Y72" i="9"/>
  <c r="Y36" i="9"/>
  <c r="Y58" i="9"/>
  <c r="AA56" i="9"/>
  <c r="AC56" i="9" s="1"/>
  <c r="AE56" i="9" s="1"/>
  <c r="AA100" i="9"/>
  <c r="AE100" i="9" s="1"/>
  <c r="Y96" i="9"/>
  <c r="AC102" i="9" l="1"/>
  <c r="AE34" i="9"/>
  <c r="AA82" i="9"/>
  <c r="AC82" i="9" s="1"/>
  <c r="AE82" i="9" s="1"/>
  <c r="AA64" i="9"/>
  <c r="AC64" i="9" s="1"/>
  <c r="AE64" i="9" s="1"/>
  <c r="G64" i="9"/>
  <c r="H64" i="9" s="1"/>
  <c r="G98" i="9"/>
  <c r="H98" i="9" s="1"/>
  <c r="AA98" i="9"/>
  <c r="AE98" i="9" s="1"/>
  <c r="AC100" i="9"/>
  <c r="G50" i="9"/>
  <c r="H50" i="9" s="1"/>
  <c r="AA50" i="9"/>
  <c r="AC50" i="9" s="1"/>
  <c r="AE50" i="9" s="1"/>
  <c r="G72" i="9"/>
  <c r="H72" i="9" s="1"/>
  <c r="AA72" i="9"/>
  <c r="AC72" i="9" s="1"/>
  <c r="AE72" i="9" s="1"/>
  <c r="AA36" i="9"/>
  <c r="G36" i="9"/>
  <c r="H36" i="9" s="1"/>
  <c r="G40" i="9"/>
  <c r="H40" i="9" s="1"/>
  <c r="AA40" i="9"/>
  <c r="AC40" i="9" s="1"/>
  <c r="AE40" i="9" s="1"/>
  <c r="G68" i="9"/>
  <c r="H68" i="9" s="1"/>
  <c r="AA68" i="9"/>
  <c r="AC68" i="9" s="1"/>
  <c r="AE68" i="9" s="1"/>
  <c r="G106" i="9"/>
  <c r="H106" i="9" s="1"/>
  <c r="AA106" i="9"/>
  <c r="AE106" i="9" s="1"/>
  <c r="G96" i="9"/>
  <c r="H96" i="9" s="1"/>
  <c r="AA96" i="9"/>
  <c r="AE96" i="9" s="1"/>
  <c r="G58" i="9"/>
  <c r="H58" i="9" s="1"/>
  <c r="AA58" i="9"/>
  <c r="AC58" i="9" s="1"/>
  <c r="AE58" i="9" s="1"/>
  <c r="G46" i="9"/>
  <c r="H46" i="9" s="1"/>
  <c r="AA46" i="9"/>
  <c r="AC46" i="9" s="1"/>
  <c r="AE46" i="9" s="1"/>
  <c r="G78" i="9"/>
  <c r="H78" i="9" s="1"/>
  <c r="AA78" i="9"/>
  <c r="AC78" i="9" s="1"/>
  <c r="AE78" i="9" s="1"/>
  <c r="AC96" i="9" l="1"/>
  <c r="H87" i="9"/>
  <c r="H92" i="9" s="1"/>
  <c r="AC98" i="9"/>
  <c r="AC36" i="9"/>
  <c r="AA87" i="9"/>
  <c r="H113" i="9"/>
  <c r="AC106" i="9"/>
  <c r="H115" i="9" l="1"/>
  <c r="H119" i="9" s="1"/>
  <c r="M86" i="9"/>
  <c r="AA86" i="9"/>
  <c r="S86" i="9"/>
  <c r="Y88" i="9"/>
  <c r="W86" i="9"/>
  <c r="AE36" i="9"/>
  <c r="AC87" i="9"/>
  <c r="AE87" i="9" s="1"/>
  <c r="AC86" i="9" l="1"/>
  <c r="AE86" i="9" s="1"/>
  <c r="AA88" i="9"/>
  <c r="AE88" i="9" s="1"/>
  <c r="AA115" i="9" l="1"/>
  <c r="P87" i="9"/>
  <c r="AC88" i="9"/>
  <c r="AC115" i="9" s="1"/>
  <c r="AE115" i="9" l="1"/>
  <c r="AC114" i="9"/>
  <c r="AA116" i="9"/>
  <c r="AE116" i="9" s="1"/>
  <c r="Y116" i="9"/>
  <c r="AA114" i="9"/>
  <c r="M114" i="9"/>
  <c r="S114" i="9"/>
  <c r="W114" i="9"/>
  <c r="AE114" i="9" l="1"/>
  <c r="AC116" i="9"/>
  <c r="AC118" i="9" s="1"/>
  <c r="AA118" i="9"/>
  <c r="P115" i="9"/>
  <c r="AE118" i="9" l="1"/>
  <c r="AC117" i="9"/>
  <c r="AE24" i="9"/>
  <c r="AA119" i="9"/>
  <c r="AC24" i="9"/>
  <c r="W117" i="9"/>
  <c r="AA24" i="9"/>
  <c r="M117" i="9"/>
  <c r="AA117" i="9"/>
  <c r="Y119" i="9"/>
  <c r="AC119" i="9" l="1"/>
  <c r="AE119" i="9" s="1"/>
  <c r="P118" i="9"/>
  <c r="P24" i="9" s="1"/>
  <c r="S117" i="9"/>
  <c r="AE117"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Victor José Reyes Rodríguez</author>
  </authors>
  <commentList>
    <comment ref="B31" authorId="0" shapeId="0" xr:uid="{70D670C6-5E9C-412F-A8A8-52ACD0BF64C5}">
      <text>
        <r>
          <rPr>
            <b/>
            <sz val="9"/>
            <color indexed="81"/>
            <rFont val="Tahoma"/>
            <charset val="1"/>
          </rPr>
          <t>Victor José Reyes Rodríguez:</t>
        </r>
        <r>
          <rPr>
            <sz val="9"/>
            <color indexed="81"/>
            <rFont val="Tahoma"/>
            <charset val="1"/>
          </rPr>
          <t xml:space="preserve">
No borrar, hace referencia al título de la oportunidad</t>
        </r>
      </text>
    </comment>
    <comment ref="E31" authorId="0" shapeId="0" xr:uid="{C0CA3B88-0D9D-4B1B-9BDA-0357824FD1C0}">
      <text>
        <r>
          <rPr>
            <b/>
            <sz val="9"/>
            <color indexed="81"/>
            <rFont val="Tahoma"/>
            <charset val="1"/>
          </rPr>
          <t>Victor José Reyes Rodríguez:</t>
        </r>
        <r>
          <rPr>
            <sz val="9"/>
            <color indexed="81"/>
            <rFont val="Tahoma"/>
            <charset val="1"/>
          </rPr>
          <t xml:space="preserve">
Aquí va el título de la oportunidad</t>
        </r>
      </text>
    </comment>
    <comment ref="B82" authorId="0" shapeId="0" xr:uid="{094A42F1-D1FD-442B-B994-606DEF4290A9}">
      <text>
        <r>
          <rPr>
            <b/>
            <sz val="9"/>
            <color indexed="81"/>
            <rFont val="Tahoma"/>
            <charset val="1"/>
          </rPr>
          <t>Victor José Reyes Rodríguez:</t>
        </r>
        <r>
          <rPr>
            <sz val="9"/>
            <color indexed="81"/>
            <rFont val="Tahoma"/>
            <charset val="1"/>
          </rPr>
          <t xml:space="preserve">
agegar cuando el título va en fondo rosado</t>
        </r>
      </text>
    </comment>
    <comment ref="E82" authorId="0" shapeId="0" xr:uid="{2C96AFEC-06B3-4490-8621-DFEE33948309}">
      <text>
        <r>
          <rPr>
            <b/>
            <sz val="9"/>
            <color indexed="81"/>
            <rFont val="Tahoma"/>
            <charset val="1"/>
          </rPr>
          <t>Victor José Reyes Rodríguez:</t>
        </r>
        <r>
          <rPr>
            <sz val="9"/>
            <color indexed="81"/>
            <rFont val="Tahoma"/>
            <charset val="1"/>
          </rPr>
          <t xml:space="preserve">
los títulos en color rosado no deben llevar números a la derecha
</t>
        </r>
      </text>
    </comment>
    <comment ref="AA85" authorId="0" shapeId="0" xr:uid="{82454744-6217-4B32-96FD-3E7FE5F4AF5F}">
      <text>
        <r>
          <rPr>
            <b/>
            <sz val="9"/>
            <color indexed="81"/>
            <rFont val="Tahoma"/>
            <charset val="1"/>
          </rPr>
          <t>Victor José Reyes Rodríguez:</t>
        </r>
        <r>
          <rPr>
            <sz val="9"/>
            <color indexed="81"/>
            <rFont val="Tahoma"/>
            <charset val="1"/>
          </rPr>
          <t xml:space="preserve">
NO BORRAR ESTE TEXTO</t>
        </r>
      </text>
    </comment>
    <comment ref="B87" authorId="0" shapeId="0" xr:uid="{00C62A29-8BB1-4258-B59B-DBE22218D649}">
      <text>
        <r>
          <rPr>
            <b/>
            <sz val="9"/>
            <color indexed="81"/>
            <rFont val="Tahoma"/>
            <charset val="1"/>
          </rPr>
          <t>Victor José Reyes Rodríguez:</t>
        </r>
        <r>
          <rPr>
            <sz val="9"/>
            <color indexed="81"/>
            <rFont val="Tahoma"/>
            <charset val="1"/>
          </rPr>
          <t xml:space="preserve">
NO CAMBIAR EL TEXTO
DE ESTE TÍTULO</t>
        </r>
      </text>
    </comment>
    <comment ref="B89" authorId="0" shapeId="0" xr:uid="{AE355AA1-8350-4BC9-8B4E-1BBFA960C5C8}">
      <text>
        <r>
          <rPr>
            <b/>
            <sz val="9"/>
            <color indexed="81"/>
            <rFont val="Tahoma"/>
            <charset val="1"/>
          </rPr>
          <t>Victor José Reyes Rodríguez:</t>
        </r>
        <r>
          <rPr>
            <sz val="9"/>
            <color indexed="81"/>
            <rFont val="Tahoma"/>
            <charset val="1"/>
          </rPr>
          <t xml:space="preserve">
NO CAMBIAR EL TEXTO A ESTE TÍTULO</t>
        </r>
      </text>
    </comment>
    <comment ref="B92" authorId="0" shapeId="0" xr:uid="{1A1DA8AB-699F-4FF0-8B59-536B0E1BCF96}">
      <text>
        <r>
          <rPr>
            <b/>
            <sz val="9"/>
            <color indexed="81"/>
            <rFont val="Tahoma"/>
            <charset val="1"/>
          </rPr>
          <t>Victor José Reyes Rodríguez:</t>
        </r>
        <r>
          <rPr>
            <sz val="9"/>
            <color indexed="81"/>
            <rFont val="Tahoma"/>
            <charset val="1"/>
          </rPr>
          <t xml:space="preserve">
NO CAMBIAR EL TEXTO A ESTE TÍTULO</t>
        </r>
      </text>
    </comment>
    <comment ref="B94" authorId="0" shapeId="0" xr:uid="{A28FA52B-BC30-4615-AE04-F748A92CA94C}">
      <text>
        <r>
          <rPr>
            <b/>
            <sz val="9"/>
            <color indexed="81"/>
            <rFont val="Tahoma"/>
            <charset val="1"/>
          </rPr>
          <t>Victor José Reyes Rodríguez:</t>
        </r>
        <r>
          <rPr>
            <sz val="9"/>
            <color indexed="81"/>
            <rFont val="Tahoma"/>
            <charset val="1"/>
          </rPr>
          <t xml:space="preserve">
NO CAMBIAR EL TEXTO A ESTE TÍTULO</t>
        </r>
      </text>
    </comment>
    <comment ref="B113" authorId="0" shapeId="0" xr:uid="{C6EDAEB5-E95F-4669-9AE9-C35E7E5B0719}">
      <text>
        <r>
          <rPr>
            <b/>
            <sz val="9"/>
            <color indexed="81"/>
            <rFont val="Tahoma"/>
            <charset val="1"/>
          </rPr>
          <t>Victor José Reyes Rodríguez:</t>
        </r>
        <r>
          <rPr>
            <sz val="9"/>
            <color indexed="81"/>
            <rFont val="Tahoma"/>
            <charset val="1"/>
          </rPr>
          <t xml:space="preserve">
NO CAMBIAR EL TEXTO A ESTE TÍTULO</t>
        </r>
      </text>
    </comment>
    <comment ref="B115" authorId="0" shapeId="0" xr:uid="{5748D894-4A42-49BB-9A6D-CE5E7EB56B9D}">
      <text>
        <r>
          <rPr>
            <b/>
            <sz val="9"/>
            <color indexed="81"/>
            <rFont val="Tahoma"/>
            <charset val="1"/>
          </rPr>
          <t>Victor José Reyes Rodríguez:</t>
        </r>
        <r>
          <rPr>
            <sz val="9"/>
            <color indexed="81"/>
            <rFont val="Tahoma"/>
            <charset val="1"/>
          </rPr>
          <t xml:space="preserve">
NO CAMBIAR EL TEXTO A ESTE TÍTULO</t>
        </r>
      </text>
    </comment>
  </commentList>
</comments>
</file>

<file path=xl/sharedStrings.xml><?xml version="1.0" encoding="utf-8"?>
<sst xmlns="http://schemas.openxmlformats.org/spreadsheetml/2006/main" count="283" uniqueCount="219">
  <si>
    <t>Oficial 2ª</t>
  </si>
  <si>
    <t>Encargado</t>
  </si>
  <si>
    <t>P.Unit.</t>
  </si>
  <si>
    <t>P.Total</t>
  </si>
  <si>
    <t>Minut</t>
  </si>
  <si>
    <t>Horas</t>
  </si>
  <si>
    <t>%</t>
  </si>
  <si>
    <t>CLIENTE:</t>
  </si>
  <si>
    <t>DIRECCIÓN:</t>
  </si>
  <si>
    <t>TRABAJOS OFERTADOS:</t>
  </si>
  <si>
    <t>OFERTA Nº</t>
  </si>
  <si>
    <t>UBICACIÓN OBRA:</t>
  </si>
  <si>
    <t xml:space="preserve">PRESUPUESTO TÍTULO: </t>
  </si>
  <si>
    <t>FECHA</t>
  </si>
  <si>
    <t>PRECIOS DE COSTE</t>
  </si>
  <si>
    <t>Revisión</t>
  </si>
  <si>
    <t>Suma Costes                             (Amarillo + Azul oscuro)</t>
  </si>
  <si>
    <t>Beneficio Bruto Esperado</t>
  </si>
  <si>
    <t>Rev.00</t>
  </si>
  <si>
    <t>DESCRIPCIÓN DE UNIDADES DE OBRA</t>
  </si>
  <si>
    <t>Marcamos con este color violeta aquellas cifras importantes que operan como directores de los resultados finales.</t>
  </si>
  <si>
    <t>Solamente escribiremos en celdas de color. Y no escribiremos sobre celdas blancas pues tienen fórmulas.</t>
  </si>
  <si>
    <t>Los índices de la columna verde (porcentajes para el Beneficio sobre P.Venta) podrán ser variados, así como su cadencia.</t>
  </si>
  <si>
    <t>Días/pareja</t>
  </si>
  <si>
    <t>Semanas/pareja</t>
  </si>
  <si>
    <t>Meses/pareja</t>
  </si>
  <si>
    <t>Factor s/Coste</t>
  </si>
  <si>
    <t>UTILIZAR ESTA LÍNEA DISCONTINUA PARA MARCAR EL ÁREA DE IMPRESIÓN</t>
  </si>
  <si>
    <t>NOTAS:</t>
  </si>
  <si>
    <t xml:space="preserve">Fiel repetición de como van quedando los resultados finales durante la confección de la oferta. </t>
  </si>
  <si>
    <t>Oficial 1ª</t>
  </si>
  <si>
    <t>¼</t>
  </si>
  <si>
    <t xml:space="preserve">COSTE HORA/PAREJA </t>
  </si>
  <si>
    <t>Horas/día completo</t>
  </si>
  <si>
    <t>Minutos/día completo</t>
  </si>
  <si>
    <t>Coste día/pareja</t>
  </si>
  <si>
    <t>Coste minuto/pareja</t>
  </si>
  <si>
    <t>Relación minuto/€uro</t>
  </si>
  <si>
    <t xml:space="preserve"> ESTE DOCUMENTO ES UN PRESUPUESTO DEL DPTO DE INGENIERÍA DE PROYECTOS Y TIENE CARÁCTER CONFIDENCIAL Y RESTRINGIDO PARA LA DIRECCIÓN DEL GRUPO LASSER</t>
  </si>
  <si>
    <t>m/día</t>
  </si>
  <si>
    <t>Rg-11</t>
  </si>
  <si>
    <t>Tfno 2 pares</t>
  </si>
  <si>
    <t>Fibra 4 F.O.</t>
  </si>
  <si>
    <t>Fibra 8 F.O.</t>
  </si>
  <si>
    <t>Fibra 12 F.O.</t>
  </si>
  <si>
    <t>PVC Flex M20</t>
  </si>
  <si>
    <t>PVC rígido M20</t>
  </si>
  <si>
    <t>Acero M20</t>
  </si>
  <si>
    <t>Acero M32</t>
  </si>
  <si>
    <t>TIPO</t>
  </si>
  <si>
    <t>€/m</t>
  </si>
  <si>
    <t>MANO DE OBRA DE INSTALACIÓN DE 1 PAREJA DE TÉCNICOS</t>
  </si>
  <si>
    <t>PVC Flex M32</t>
  </si>
  <si>
    <t>RZK           3x1,5</t>
  </si>
  <si>
    <t>RZK           3x2,5</t>
  </si>
  <si>
    <t xml:space="preserve">   MATERIAL TUBO ACERO NEGRO</t>
  </si>
  <si>
    <t>TUBO PINTADO, precio de coste de cada metro</t>
  </si>
  <si>
    <t>Se le sumarán unos complementos u otros,  en función del tipo de tubo</t>
  </si>
  <si>
    <t>Minutos por 1 día de trabajo</t>
  </si>
  <si>
    <t>Soportes Velas     Varillas Tornillos Tacos</t>
  </si>
  <si>
    <t>Soldadura, Roscado y repintado</t>
  </si>
  <si>
    <t>Ranurado tipo Vitaulic</t>
  </si>
  <si>
    <t>Coste acoplam y preparar ranurados"</t>
  </si>
  <si>
    <t>Ø</t>
  </si>
  <si>
    <t>DN</t>
  </si>
  <si>
    <t>BASE</t>
  </si>
  <si>
    <t>BASE+10%</t>
  </si>
  <si>
    <t>BASE+10+8%</t>
  </si>
  <si>
    <t>BASE+10+12%</t>
  </si>
  <si>
    <t>1"</t>
  </si>
  <si>
    <t>1  1/4"</t>
  </si>
  <si>
    <t>1  1/2"</t>
  </si>
  <si>
    <t>2"</t>
  </si>
  <si>
    <t>2 1/2"</t>
  </si>
  <si>
    <t>3"</t>
  </si>
  <si>
    <t>4"</t>
  </si>
  <si>
    <t>min/m.</t>
  </si>
  <si>
    <t>metros/día                         1 pareja</t>
  </si>
  <si>
    <t>Minutos cada metro                    1 pareja</t>
  </si>
  <si>
    <r>
      <t xml:space="preserve">Razón = </t>
    </r>
    <r>
      <rPr>
        <b/>
        <sz val="11"/>
        <color rgb="FF000000"/>
        <rFont val="Calibri"/>
        <family val="2"/>
        <scheme val="minor"/>
      </rPr>
      <t>r</t>
    </r>
  </si>
  <si>
    <t xml:space="preserve">Tabla para el Precio Coste instación Tubo Acero Negro:  minutos/m  y  luego euros/m </t>
  </si>
  <si>
    <t>Rejiban 100x60</t>
  </si>
  <si>
    <t>TUBO, incluido accesorios</t>
  </si>
  <si>
    <t>CABLES Y MANGUERAS, sin incluir tiempo de conectores, grimpado, fusionado, etc.</t>
  </si>
  <si>
    <t>Rejiban 150x60</t>
  </si>
  <si>
    <t>Rejiban 200x60</t>
  </si>
  <si>
    <t>Rejiban 300x60</t>
  </si>
  <si>
    <t>Rejiband, incluido soportería y accesorios</t>
  </si>
  <si>
    <t>Bandeja metálica con tapa, incl. Soport. y accesorios</t>
  </si>
  <si>
    <t>Bandej 100x60</t>
  </si>
  <si>
    <t>Bandeja 200x60</t>
  </si>
  <si>
    <t>Cable 2x1,5               y       4+2</t>
  </si>
  <si>
    <t>FTP-Cat.6                              y  2x2x0,5</t>
  </si>
  <si>
    <t>RG-6                 y  8+2</t>
  </si>
  <si>
    <t>PVC ríg M32</t>
  </si>
  <si>
    <t>Este segundo cuadro tiene huecos libres. Constrúyelo tu mismo (las celdas ya tienen sus fórmulas)</t>
  </si>
  <si>
    <t>Bandeja 150x60</t>
  </si>
  <si>
    <t>Bandeja 300x60</t>
  </si>
  <si>
    <t>Relación pareja/minuto/€uro 2020</t>
  </si>
  <si>
    <t>Relación pareja/minuto/€uro 2021</t>
  </si>
  <si>
    <t>(pulgadas)</t>
  </si>
  <si>
    <t>1" = 25,4 mm</t>
  </si>
  <si>
    <t>MANO DE OBRA DE INSTALACIÓN DE DIVERSOS MATERIALES</t>
  </si>
  <si>
    <t>Precios marcados a nivel interno LASSER, en función de precios de Subcontrata</t>
  </si>
  <si>
    <t>326 €/465'= 0,701 €/min</t>
  </si>
  <si>
    <t>Diferencia s/coste</t>
  </si>
  <si>
    <t>0,701 € = 1 minuto</t>
  </si>
  <si>
    <t>r</t>
  </si>
  <si>
    <t>Razón</t>
  </si>
  <si>
    <t>BENEFICIO</t>
  </si>
  <si>
    <t>ÍNDICES PARA EL BENEFICIO</t>
  </si>
  <si>
    <t>Coste M. Obra</t>
  </si>
  <si>
    <t>Min/ hombre</t>
  </si>
  <si>
    <t>Hors/hombre</t>
  </si>
  <si>
    <t xml:space="preserve">Horas/pareja </t>
  </si>
  <si>
    <t>Meses/2 parej</t>
  </si>
  <si>
    <t>Meses/3 parej</t>
  </si>
  <si>
    <t>Meses/4 parej</t>
  </si>
  <si>
    <t>Actuar con Desplegables es un paso previo antes de fijar el Índice Multiplicador para el Beneficio.</t>
  </si>
  <si>
    <t>Ya establecido el Beneficio, aún es posible realizar un ajuste fino.</t>
  </si>
  <si>
    <t>ÍNDICES PILOTO-DECISORES QUE DIRIGEN ESTA HOJA DE CÁLCULO PARA CONFECCIÓN DE UN PRESUPUESTO</t>
  </si>
  <si>
    <t>Precio Coste Instalación  Euros/m.</t>
  </si>
  <si>
    <t>P.Coste Instalación  Euros/m.</t>
  </si>
  <si>
    <t xml:space="preserve">CALCULO PARA SITUAR EL PRECIO DE COSTE DEL TUBO DE ACERO </t>
  </si>
  <si>
    <t xml:space="preserve">Se trata de calcular una Razón Exponencial que considere el aumento geométrico según sea mayor </t>
  </si>
  <si>
    <t>Tfno 12p.</t>
  </si>
  <si>
    <t>Tfno 25p.</t>
  </si>
  <si>
    <t>Transformación de euros en Tiempo</t>
  </si>
  <si>
    <t xml:space="preserve">TIEMPOS DE EJECUCIÓN  EN ESTE PRESUPUESTO                                                                    </t>
  </si>
  <si>
    <t>Horas productiv/día</t>
  </si>
  <si>
    <t>Minut productiv/día</t>
  </si>
  <si>
    <t>Pasa a produc-  tivo.</t>
  </si>
  <si>
    <t>Ultima línea</t>
  </si>
  <si>
    <t>Última línea</t>
  </si>
  <si>
    <t>Diferencia = Beneficio Bruto</t>
  </si>
  <si>
    <t xml:space="preserve">Equipos y materiales </t>
  </si>
  <si>
    <t>IPC Subida Salarios/pluses = 2,2%</t>
  </si>
  <si>
    <t>ACTUAR CON ÍNDICE FIJO</t>
  </si>
  <si>
    <t>Bloque de líneas finales con auto-check                             (con Opciones)</t>
  </si>
  <si>
    <t>Bloque de líneas finales con auto-check                             (con Opciones y con Descuentos)</t>
  </si>
  <si>
    <t xml:space="preserve">DESCUENTO ESPECIAL </t>
  </si>
  <si>
    <t>Precio de Venta                                  Costes amarillo/A% + Costes azul/B%</t>
  </si>
  <si>
    <t>OBSERVACIONES/CONDICIONES  QUE FORMAN PARTE DE ESTE PRESUPUESTO</t>
  </si>
  <si>
    <t>Este panel enrrejado son los elementos decisores usados en el 2020, y se han guardado aquí por si hubiese algo que aclarar sobre algún estudio o Psto del 2020.</t>
  </si>
  <si>
    <t>ç</t>
  </si>
  <si>
    <t>Mano de Obra de Instalación y Puesta en Marcha) (1 pareja de técnicos)</t>
  </si>
  <si>
    <t>1</t>
  </si>
  <si>
    <t>Bloque de líneas finales con auto-check (sin Opciones)</t>
  </si>
  <si>
    <t>Ud</t>
  </si>
  <si>
    <t>Primera Linea</t>
  </si>
  <si>
    <t>LX-XXX-23</t>
  </si>
  <si>
    <t xml:space="preserve">El presente Presupuesto de la empresa Seguridad LASSER, S.A., perteneciente al Grupo LASSER, pretende informar a nuestro posible Cliente del proceso necesario para conseguir la Implantación del Sistema que nos ha sido solicitado, así como la valoración económica del mismo. LASSER verificará que el Proyecto está confeccionado considerando las necesidades del Cliente y Usuario, así como cumpliendo la Normativa Vigente; de tal forma que los trabajos que se citan deberán ejecutarse con el máximo rigor profesional,  dentro de la Ley, en orden a conseguir un Sistema en perfecto estado de funcionamiento. </t>
  </si>
  <si>
    <t>CONDICIONES GENERALES</t>
  </si>
  <si>
    <t>Sobre este importe se cargará el IVA correspondiente.</t>
  </si>
  <si>
    <t>Póliza de Responsabilidad Civil número 58-00936651 con AXA por valor de 3.000.000 euros.</t>
  </si>
  <si>
    <t>Lasser dispone de la certificación de calidad UNE-EN ISO 9001:2015 por ADOK.</t>
  </si>
  <si>
    <t>Lasser dispone de todas las acreditaciones exigidas por la legislación vigente en materia de Prevención de Riesgos Laborales (PRL).</t>
  </si>
  <si>
    <t>En caso de que este presupuesto incluya materiales, estos serán propiedad de Lasser hasta que se satisfaga la totalidad de su importe.</t>
  </si>
  <si>
    <t>Asimismo, le informamos que puede ejercer los derechos de acceso, rectificación, portabilidad y supresión de sus datos y los de limitación y oposición a su tratamiento dirigiendo comunicación a gdpr@grupolasser.com.</t>
  </si>
  <si>
    <t>La retirada del material será por parte del productor.</t>
  </si>
  <si>
    <t>CONDICIONES ESPECIALES</t>
  </si>
  <si>
    <t>La ejecución y coordinación de la oferta adjunta.</t>
  </si>
  <si>
    <t>Tramitación y alta en los registros de la Policía, cuando así lo requieran los servicios contratados.</t>
  </si>
  <si>
    <t xml:space="preserve"> El presupuesto incluye:</t>
  </si>
  <si>
    <t>Todo tipo de consultas técnicas, demostraciones y asesoramiento.</t>
  </si>
  <si>
    <t>Gestión y dirección de todas las obras desde su inicio.</t>
  </si>
  <si>
    <t>Lasser puede ofertar aquellos servicios no incluidos en este presupuesto, a petición del cliente:</t>
  </si>
  <si>
    <t>La alimentación eléctrica de los equipos ofertados, pues deberá estar próxima a los elementos.</t>
  </si>
  <si>
    <t>Solicitud de proyectos o legalización de las instalaciones ante cualquier organismo.</t>
  </si>
  <si>
    <t>Documentación Técnica y Certificados de habilitación, contratos, manuales y plano, en todas las instalaciones con carácter de obligado cumplimiento en materia de Seguridad.</t>
  </si>
  <si>
    <r>
      <t xml:space="preserve">Oferta válida para la aceptación total del presupuesto. </t>
    </r>
    <r>
      <rPr>
        <sz val="9"/>
        <color rgb="FF000000"/>
        <rFont val="Calibri"/>
        <family val="2"/>
        <scheme val="minor"/>
      </rPr>
      <t>Para las modificaciones a este presupuesto o aceptación parcial de alguna de sus partidas se requerirá de una nueva oferta.</t>
    </r>
  </si>
  <si>
    <r>
      <rPr>
        <b/>
        <u/>
        <sz val="9"/>
        <color rgb="FF000000"/>
        <rFont val="Calibri"/>
        <family val="2"/>
        <scheme val="minor"/>
      </rPr>
      <t>FORMA DE PAGO:</t>
    </r>
    <r>
      <rPr>
        <sz val="9"/>
        <color rgb="FF000000"/>
        <rFont val="Calibri"/>
        <family val="2"/>
        <scheme val="minor"/>
      </rPr>
      <t xml:space="preserve"> La forma de pago será la habitualmente acordada con Lasser: 25% a la aceptación del presupuesto y el resto a convenir por ambas partes. Si desea estudiar la disponibilidad de otras formas de pago, consulte a su comercial.</t>
    </r>
  </si>
  <si>
    <r>
      <rPr>
        <b/>
        <u/>
        <sz val="9"/>
        <color rgb="FF000000"/>
        <rFont val="Calibri"/>
        <family val="2"/>
        <scheme val="minor"/>
      </rPr>
      <t xml:space="preserve"> VALIDEZ DE LA PRESENTE OFERTA: </t>
    </r>
    <r>
      <rPr>
        <sz val="9"/>
        <color rgb="FF000000"/>
        <rFont val="Calibri"/>
        <family val="2"/>
        <scheme val="minor"/>
      </rPr>
      <t>1 mes.</t>
    </r>
  </si>
  <si>
    <r>
      <t xml:space="preserve"> EQUIPOS Y MATERIALES</t>
    </r>
    <r>
      <rPr>
        <sz val="9"/>
        <color rgb="FF000000"/>
        <rFont val="Calibri"/>
        <family val="2"/>
        <scheme val="minor"/>
      </rPr>
      <t>. Los equipos y materiales ofertados tienen una garantía conforme a la legislación vigente. LASSER garantiza las instalaciones (Mano de Obra) durante el plazo de un año. Quedan excluidas de esta garantía los daños intencionados, la manipulación de los equipos, catástrofes naturales y siniestros ajenos a LASSER.</t>
    </r>
  </si>
  <si>
    <r>
      <rPr>
        <b/>
        <sz val="9"/>
        <color rgb="FF000000"/>
        <rFont val="Calibri"/>
        <family val="2"/>
        <scheme val="minor"/>
      </rPr>
      <t>ANTENAS LASSER S.L., SEGURIDAD LASSER S.A. y LASSER FRIO S.A</t>
    </r>
    <r>
      <rPr>
        <sz val="9"/>
        <color rgb="FF000000"/>
        <rFont val="Calibri"/>
        <family val="2"/>
        <scheme val="minor"/>
      </rPr>
      <t>. son corresponsables del tratamiento de los datos personales proporcionados bajo su consentimiento, le informa que sus datos serán tratados de conformidad con lo dispuesto en el RGPD, con la finalidad de mantener la relación comercial y serán conservados mientras exista un interés mutuo u obligación legal, para mantener el fin del tratamiento, y cuando ya no sea necesario para tal fin se suprimirán con medidas de seguridad adecuadas para garantizar la seudonimización de los datos o la destrucción total de los mismos. No se comunicarán los datos a terceros, salvo por obligación legal.</t>
    </r>
  </si>
  <si>
    <r>
      <rPr>
        <b/>
        <u/>
        <sz val="9"/>
        <color rgb="FF000000"/>
        <rFont val="Calibri"/>
        <family val="2"/>
        <scheme val="minor"/>
      </rPr>
      <t xml:space="preserve"> AMPLIACIÓN DEL PERIODO DE GARANTÍA. </t>
    </r>
    <r>
      <rPr>
        <sz val="9"/>
        <color rgb="FF000000"/>
        <rFont val="Calibri"/>
        <family val="2"/>
        <scheme val="minor"/>
      </rPr>
      <t>Puede optar a ampliar su periodo de garantía, así como las prestaciones y coberturas utilizando nuestros servicios de mantenimiento durante todo el año, incluyendo fines de semana y festivos para averías de urgencia. Si necesita más información sobre este u otros servicios puede ponerse en contacto con su ASESOR COMERCIAL o bien acceder a la web:https://www.grupolasser.com/</t>
    </r>
    <r>
      <rPr>
        <b/>
        <u/>
        <sz val="9"/>
        <color rgb="FF000000"/>
        <rFont val="Calibri"/>
        <family val="2"/>
        <scheme val="minor"/>
      </rPr>
      <t xml:space="preserve">
</t>
    </r>
  </si>
  <si>
    <t>El alquiler, transporte o montaje de andamios o plataformas elevadoras para trabajos en alturas superiores a 4 m. o en aquellas situaciones en las que sea necesario otro medio de elevación según normativa vigente.</t>
  </si>
  <si>
    <t>La obra civil de cualquier tipo, salvo la expresamente indicada en el presupuesto, tales como pasamuros, calos, construcción, excavación, remates, desagües y similares.</t>
  </si>
  <si>
    <t>◉</t>
  </si>
  <si>
    <t>OBRA CIVIL (O PARTIDA CON DISTINTO % DE BENEFICIO)</t>
  </si>
  <si>
    <t>FECHA:</t>
  </si>
  <si>
    <t>Nombre del cliente</t>
  </si>
  <si>
    <t>Dirección del cliente</t>
  </si>
  <si>
    <t>ELECTRICIDAD</t>
  </si>
  <si>
    <t>SUMINISTRO E INSTALACIÓN DE MATERIALES DE ELECTRICIDAD</t>
  </si>
  <si>
    <t>TOTAL ELECTRICIDAD, SUMADAS LAS OPCIONES E INCLUIDO UN DESCUENTO ESPECIAL (IVA NO INCLUÍDO)</t>
  </si>
  <si>
    <t>Lasser dispone de la habilitación por la D.G. de Industria y la Consejería de industria de Comunidad Autónoma de Madrid con registro nº 200.092 y en Registro de Empresas Acreditadas con nº 12-28-0086286.</t>
  </si>
  <si>
    <t>HOJA DE ACEPTACIÓN DE OFERTA</t>
  </si>
  <si>
    <t>Nº PRESUPUESTO:</t>
  </si>
  <si>
    <t>PROYECTO:</t>
  </si>
  <si>
    <t>IMPORTE TOTAL:</t>
  </si>
  <si>
    <t>CLIENTE</t>
  </si>
  <si>
    <t>FIRMA / SELLO</t>
  </si>
  <si>
    <t>NOMBRE</t>
  </si>
  <si>
    <t xml:space="preserve">EN CALIDAD DE </t>
  </si>
  <si>
    <t>CIF/NIF</t>
  </si>
  <si>
    <t>TELEFONO</t>
  </si>
  <si>
    <t>DIRECCIÓN</t>
  </si>
  <si>
    <t>EMAIL</t>
  </si>
  <si>
    <t>Domiciliación</t>
  </si>
  <si>
    <t>Transferencia</t>
  </si>
  <si>
    <t>Pago en  efectivo</t>
  </si>
  <si>
    <t>IBAN</t>
  </si>
  <si>
    <t>No se permite la distribución o copia parcial de este documento por cualquier medio, ni el uso o comunicación de su contenido, ni tampoco su traducción, microfilmación, almacenamiento o conversión a cualquier tipo de soporte, salvo por escrito de Lasser. La infomración contenida en el presente documento es CONFIDENCIAL, siendo para el uso exclusivo del destinatario especificado en este presupuesto.</t>
  </si>
  <si>
    <t>FORMA DE PAGO</t>
  </si>
  <si>
    <t>GARANTÍA</t>
  </si>
  <si>
    <t>2 años para materiales y 1 años de mano de obra y desplazamiento.</t>
  </si>
  <si>
    <t>LEGALIZACIÓN DE LA INSTALACIÓN DE :</t>
  </si>
  <si>
    <t>P.A. Gestiones para conseguir la Completa Legalización con Proyecto Técnico de  Instalaciones SSSS, según las modificaciones realizadas en el Sistema de  del Edificio;  Dirección de obra;  Fichas Técnicas de los Equipos y Subsistemas;  Acta de Entrega y Recepción de Obra;  Tasas de industria;  Inspección EICI.  Incluido Certificado de Empresa Instaladora, Seguridad LASSER, con Número de Autorización Industria, como Empresa Instaladora y Mantenedora de Sistemas de SSSS.</t>
  </si>
  <si>
    <t>A CONVENIR</t>
  </si>
  <si>
    <t>tr</t>
  </si>
  <si>
    <t>tg</t>
  </si>
  <si>
    <t>SUMA TOTAL (IVA NO INCLUIDO)</t>
  </si>
  <si>
    <t>NOTAS AL PRESUPUESTO</t>
  </si>
  <si>
    <t>FIN NOTAS</t>
  </si>
  <si>
    <t>PARTIDAS NO INCLUIDAS EN LA OFERTA INICIAL</t>
  </si>
  <si>
    <t>SUMA TOTAL PARTIDAS NO INCLUIDAS (IVA NO INCLUIDO)</t>
  </si>
  <si>
    <t>SUMA TOTAL, INCLUYENDO PARTIDAS NO INCLUIDAS (IVA NO INCLUIDO)</t>
  </si>
  <si>
    <t>suma sin 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</si>
</sst>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 #,##0.00\ &quot;€&quot;_-;\-* #,##0.00\ &quot;€&quot;_-;_-* &quot;-&quot;??\ &quot;€&quot;_-;_-@_-"/>
    <numFmt numFmtId="164" formatCode="#,##0.00\ &quot;€&quot;"/>
    <numFmt numFmtId="165" formatCode="#,##0.0000"/>
    <numFmt numFmtId="166" formatCode="#,##0.000"/>
    <numFmt numFmtId="167" formatCode="#,##0.00_ ;\-#,##0.00\ "/>
    <numFmt numFmtId="168" formatCode="0.0"/>
    <numFmt numFmtId="169" formatCode="#,##0\ &quot;€&quot;"/>
    <numFmt numFmtId="170" formatCode="#,##0.000\ &quot;€&quot;"/>
    <numFmt numFmtId="171" formatCode="0.000"/>
    <numFmt numFmtId="172" formatCode="#,##0.00\ _€"/>
  </numFmts>
  <fonts count="59" x14ac:knownFonts="1">
    <font>
      <sz val="11"/>
      <color rgb="FF000000"/>
      <name val="Calibri"/>
      <family val="2"/>
      <scheme val="minor"/>
    </font>
    <font>
      <sz val="11"/>
      <color theme="1"/>
      <name val="Calibri"/>
      <family val="2"/>
      <scheme val="minor"/>
    </font>
    <font>
      <sz val="9"/>
      <color rgb="FF000000"/>
      <name val="Calibri"/>
      <family val="2"/>
      <scheme val="minor"/>
    </font>
    <font>
      <b/>
      <sz val="8"/>
      <color rgb="FF000000"/>
      <name val="Calibri"/>
      <family val="2"/>
      <scheme val="minor"/>
    </font>
    <font>
      <sz val="8"/>
      <color rgb="FF000000"/>
      <name val="Calibri"/>
      <family val="2"/>
      <scheme val="minor"/>
    </font>
    <font>
      <b/>
      <sz val="9"/>
      <color rgb="FF000000"/>
      <name val="Calibri"/>
      <family val="2"/>
      <scheme val="minor"/>
    </font>
    <font>
      <b/>
      <sz val="10"/>
      <color rgb="FF000000"/>
      <name val="Calibri"/>
      <family val="2"/>
      <scheme val="minor"/>
    </font>
    <font>
      <sz val="6"/>
      <color rgb="FF000000"/>
      <name val="Calibri"/>
      <family val="2"/>
      <scheme val="minor"/>
    </font>
    <font>
      <sz val="8"/>
      <color rgb="FF000000"/>
      <name val="Arial"/>
      <family val="2"/>
    </font>
    <font>
      <b/>
      <sz val="11"/>
      <color rgb="FF000000"/>
      <name val="Calibri"/>
      <family val="2"/>
      <scheme val="minor"/>
    </font>
    <font>
      <b/>
      <sz val="7"/>
      <color rgb="FF000000"/>
      <name val="Calibri"/>
      <family val="2"/>
      <scheme val="minor"/>
    </font>
    <font>
      <b/>
      <sz val="12"/>
      <color rgb="FFFF0000"/>
      <name val="Calibri"/>
      <family val="2"/>
      <scheme val="minor"/>
    </font>
    <font>
      <b/>
      <sz val="9"/>
      <color rgb="FFFF0000"/>
      <name val="Calibri"/>
      <family val="2"/>
      <scheme val="minor"/>
    </font>
    <font>
      <sz val="10"/>
      <color rgb="FF000000"/>
      <name val="Times New Roman"/>
      <family val="1"/>
    </font>
    <font>
      <sz val="9"/>
      <color rgb="FF000000"/>
      <name val="Times New Roman"/>
      <family val="1"/>
    </font>
    <font>
      <sz val="9"/>
      <color rgb="FF000000"/>
      <name val="Arial"/>
      <family val="2"/>
    </font>
    <font>
      <b/>
      <sz val="9"/>
      <color rgb="FF000000"/>
      <name val="Calibri"/>
      <family val="2"/>
    </font>
    <font>
      <b/>
      <sz val="10"/>
      <color rgb="FF000000"/>
      <name val="Calibri"/>
      <family val="2"/>
    </font>
    <font>
      <b/>
      <sz val="16"/>
      <color rgb="FF000000"/>
      <name val="Calibri"/>
      <family val="2"/>
      <scheme val="minor"/>
    </font>
    <font>
      <sz val="11"/>
      <color theme="1"/>
      <name val="Calibri"/>
      <family val="2"/>
      <scheme val="minor"/>
    </font>
    <font>
      <sz val="10"/>
      <color rgb="FF000000"/>
      <name val="Calibri"/>
      <family val="2"/>
      <scheme val="minor"/>
    </font>
    <font>
      <b/>
      <sz val="12"/>
      <color rgb="FF000000"/>
      <name val="Calibri"/>
      <family val="2"/>
      <scheme val="minor"/>
    </font>
    <font>
      <b/>
      <sz val="9"/>
      <name val="Calibri"/>
      <family val="2"/>
      <scheme val="minor"/>
    </font>
    <font>
      <sz val="8"/>
      <color rgb="FF000000"/>
      <name val="Times New Roman"/>
      <family val="1"/>
    </font>
    <font>
      <b/>
      <sz val="9"/>
      <color theme="1"/>
      <name val="Calibri"/>
      <family val="2"/>
      <scheme val="minor"/>
    </font>
    <font>
      <b/>
      <sz val="11"/>
      <name val="Calibri"/>
      <family val="2"/>
      <scheme val="minor"/>
    </font>
    <font>
      <b/>
      <sz val="10"/>
      <color theme="1"/>
      <name val="Calibri"/>
      <family val="2"/>
      <scheme val="minor"/>
    </font>
    <font>
      <sz val="12"/>
      <color rgb="FF000000"/>
      <name val="Calibri"/>
      <family val="2"/>
    </font>
    <font>
      <b/>
      <sz val="8"/>
      <color rgb="FF000000"/>
      <name val="Calibri"/>
      <family val="2"/>
    </font>
    <font>
      <sz val="8.5"/>
      <color rgb="FF000000"/>
      <name val="Calibri"/>
      <family val="2"/>
      <scheme val="minor"/>
    </font>
    <font>
      <sz val="9"/>
      <color theme="1"/>
      <name val="Calibri"/>
      <family val="2"/>
      <scheme val="minor"/>
    </font>
    <font>
      <b/>
      <sz val="14"/>
      <color rgb="FF000000"/>
      <name val="Calibri"/>
      <family val="2"/>
      <scheme val="minor"/>
    </font>
    <font>
      <b/>
      <sz val="9.5"/>
      <name val="Calibri"/>
      <family val="2"/>
      <scheme val="minor"/>
    </font>
    <font>
      <b/>
      <sz val="9.5"/>
      <color rgb="FF000000"/>
      <name val="Calibri"/>
      <family val="2"/>
      <scheme val="minor"/>
    </font>
    <font>
      <sz val="7"/>
      <color rgb="FF000000"/>
      <name val="Calibri"/>
      <family val="2"/>
      <scheme val="minor"/>
    </font>
    <font>
      <b/>
      <sz val="6"/>
      <color rgb="FF000000"/>
      <name val="Calibri"/>
      <family val="2"/>
      <scheme val="minor"/>
    </font>
    <font>
      <sz val="11"/>
      <color rgb="FF000000"/>
      <name val="Calibri"/>
      <family val="2"/>
      <scheme val="minor"/>
    </font>
    <font>
      <sz val="20"/>
      <color theme="0"/>
      <name val="Calibri"/>
      <family val="2"/>
      <scheme val="minor"/>
    </font>
    <font>
      <sz val="16"/>
      <color theme="0"/>
      <name val="Calibri"/>
      <family val="2"/>
      <scheme val="minor"/>
    </font>
    <font>
      <b/>
      <sz val="11"/>
      <color theme="0"/>
      <name val="Calibri"/>
      <family val="2"/>
      <scheme val="minor"/>
    </font>
    <font>
      <b/>
      <sz val="8"/>
      <color theme="0"/>
      <name val="Calibri"/>
      <family val="2"/>
      <scheme val="minor"/>
    </font>
    <font>
      <b/>
      <sz val="10"/>
      <color theme="0"/>
      <name val="Calibri"/>
      <family val="2"/>
      <scheme val="minor"/>
    </font>
    <font>
      <b/>
      <sz val="9"/>
      <color theme="0"/>
      <name val="Calibri"/>
      <family val="2"/>
      <scheme val="minor"/>
    </font>
    <font>
      <b/>
      <sz val="12"/>
      <color theme="0"/>
      <name val="Calibri"/>
      <family val="2"/>
      <scheme val="minor"/>
    </font>
    <font>
      <b/>
      <sz val="9"/>
      <color theme="0"/>
      <name val="Calibri"/>
      <family val="2"/>
    </font>
    <font>
      <b/>
      <sz val="10"/>
      <color theme="0"/>
      <name val="Calibri"/>
      <family val="2"/>
    </font>
    <font>
      <sz val="8"/>
      <name val="Calibri"/>
      <family val="2"/>
      <scheme val="minor"/>
    </font>
    <font>
      <b/>
      <u/>
      <sz val="9"/>
      <color rgb="FF000000"/>
      <name val="Calibri"/>
      <family val="2"/>
      <scheme val="minor"/>
    </font>
    <font>
      <sz val="9"/>
      <color rgb="FF000000"/>
      <name val="Calibri"/>
      <family val="2"/>
    </font>
    <font>
      <sz val="9"/>
      <name val="Calibri"/>
      <family val="2"/>
      <scheme val="minor"/>
    </font>
    <font>
      <sz val="14"/>
      <color rgb="FF000000"/>
      <name val="Roboto"/>
    </font>
    <font>
      <sz val="20"/>
      <color rgb="FF000000"/>
      <name val="Calibri"/>
      <family val="2"/>
      <scheme val="minor"/>
    </font>
    <font>
      <b/>
      <sz val="12"/>
      <color theme="0"/>
      <name val="Titillium Web"/>
    </font>
    <font>
      <b/>
      <sz val="11"/>
      <color rgb="FF000000"/>
      <name val="Titillium Web"/>
    </font>
    <font>
      <sz val="11"/>
      <color theme="0"/>
      <name val="Titillium Web"/>
    </font>
    <font>
      <sz val="11"/>
      <color rgb="FF000000"/>
      <name val="Titillium Web"/>
    </font>
    <font>
      <sz val="11"/>
      <color theme="2" tint="-0.749992370372631"/>
      <name val="Calibri"/>
      <family val="2"/>
      <scheme val="minor"/>
    </font>
    <font>
      <sz val="9"/>
      <color indexed="81"/>
      <name val="Tahoma"/>
      <charset val="1"/>
    </font>
    <font>
      <b/>
      <sz val="9"/>
      <color indexed="81"/>
      <name val="Tahoma"/>
      <charset val="1"/>
    </font>
  </fonts>
  <fills count="35">
    <fill>
      <patternFill patternType="none"/>
    </fill>
    <fill>
      <patternFill patternType="gray125"/>
    </fill>
    <fill>
      <patternFill patternType="solid">
        <fgColor rgb="FFFFFFFF"/>
        <bgColor indexed="64"/>
      </patternFill>
    </fill>
    <fill>
      <patternFill patternType="solid">
        <fgColor rgb="FFCCFFFF"/>
        <bgColor indexed="64"/>
      </patternFill>
    </fill>
    <fill>
      <patternFill patternType="solid">
        <fgColor rgb="FFFFC000"/>
        <bgColor indexed="64"/>
      </patternFill>
    </fill>
    <fill>
      <patternFill patternType="solid">
        <fgColor rgb="FFFF7171"/>
        <bgColor indexed="64"/>
      </patternFill>
    </fill>
    <fill>
      <patternFill patternType="solid">
        <fgColor rgb="FFFFFF00"/>
        <bgColor indexed="64"/>
      </patternFill>
    </fill>
    <fill>
      <patternFill patternType="solid">
        <fgColor rgb="FF00FFFF"/>
        <bgColor indexed="64"/>
      </patternFill>
    </fill>
    <fill>
      <patternFill patternType="solid">
        <fgColor rgb="FF00FF00"/>
        <bgColor indexed="64"/>
      </patternFill>
    </fill>
    <fill>
      <patternFill patternType="solid">
        <fgColor theme="0"/>
        <bgColor indexed="64"/>
      </patternFill>
    </fill>
    <fill>
      <patternFill patternType="solid">
        <fgColor rgb="FF66FF66"/>
        <bgColor indexed="64"/>
      </patternFill>
    </fill>
    <fill>
      <patternFill patternType="solid">
        <fgColor rgb="FF66CCFF"/>
        <bgColor indexed="64"/>
      </patternFill>
    </fill>
    <fill>
      <patternFill patternType="solid">
        <fgColor theme="0" tint="-0.249977111117893"/>
        <bgColor indexed="64"/>
      </patternFill>
    </fill>
    <fill>
      <patternFill patternType="solid">
        <fgColor rgb="FFFF99FF"/>
        <bgColor indexed="64"/>
      </patternFill>
    </fill>
    <fill>
      <patternFill patternType="solid">
        <fgColor rgb="FF66FFFF"/>
        <bgColor indexed="64"/>
      </patternFill>
    </fill>
    <fill>
      <patternFill patternType="solid">
        <fgColor theme="0" tint="-0.14999847407452621"/>
        <bgColor indexed="64"/>
      </patternFill>
    </fill>
    <fill>
      <patternFill patternType="solid">
        <fgColor rgb="FFFF8F8F"/>
        <bgColor indexed="64"/>
      </patternFill>
    </fill>
    <fill>
      <patternFill patternType="solid">
        <fgColor rgb="FFCCCCFF"/>
        <bgColor indexed="64"/>
      </patternFill>
    </fill>
    <fill>
      <patternFill patternType="solid">
        <fgColor rgb="FF33CAFF"/>
        <bgColor indexed="64"/>
      </patternFill>
    </fill>
    <fill>
      <patternFill patternType="solid">
        <fgColor rgb="FFFF9393"/>
        <bgColor indexed="64"/>
      </patternFill>
    </fill>
    <fill>
      <patternFill patternType="solid">
        <fgColor rgb="FFFFCC99"/>
        <bgColor indexed="64"/>
      </patternFill>
    </fill>
    <fill>
      <patternFill patternType="solid">
        <fgColor rgb="FFFF8989"/>
        <bgColor indexed="64"/>
      </patternFill>
    </fill>
    <fill>
      <patternFill patternType="solid">
        <fgColor rgb="FFFF7D7D"/>
        <bgColor indexed="64"/>
      </patternFill>
    </fill>
    <fill>
      <patternFill patternType="solid">
        <fgColor theme="7" tint="0.39997558519241921"/>
        <bgColor indexed="64"/>
      </patternFill>
    </fill>
    <fill>
      <patternFill patternType="solid">
        <fgColor theme="9" tint="0.59999389629810485"/>
        <bgColor indexed="64"/>
      </patternFill>
    </fill>
    <fill>
      <gradientFill degree="90">
        <stop position="0">
          <color theme="0"/>
        </stop>
        <stop position="1">
          <color theme="0" tint="-0.34900967436750391"/>
        </stop>
      </gradientFill>
    </fill>
    <fill>
      <patternFill patternType="lightVertical">
        <fgColor auto="1"/>
        <bgColor rgb="FFFFFF00"/>
      </patternFill>
    </fill>
    <fill>
      <patternFill patternType="solid">
        <fgColor rgb="FFFF0000"/>
        <bgColor indexed="64"/>
      </patternFill>
    </fill>
    <fill>
      <patternFill patternType="solid">
        <fgColor theme="2" tint="-9.9978637043366805E-2"/>
        <bgColor indexed="64"/>
      </patternFill>
    </fill>
    <fill>
      <patternFill patternType="solid">
        <fgColor theme="2" tint="-0.499984740745262"/>
        <bgColor indexed="64"/>
      </patternFill>
    </fill>
    <fill>
      <patternFill patternType="solid">
        <fgColor rgb="FFFFB3B3"/>
        <bgColor indexed="64"/>
      </patternFill>
    </fill>
    <fill>
      <patternFill patternType="solid">
        <fgColor rgb="FFFFCCFF"/>
        <bgColor indexed="64"/>
      </patternFill>
    </fill>
    <fill>
      <patternFill patternType="solid">
        <fgColor theme="1" tint="0.499984740745262"/>
        <bgColor indexed="64"/>
      </patternFill>
    </fill>
    <fill>
      <patternFill patternType="solid">
        <fgColor theme="0" tint="-4.9989318521683403E-2"/>
        <bgColor indexed="64"/>
      </patternFill>
    </fill>
    <fill>
      <patternFill patternType="solid">
        <fgColor theme="1" tint="0.34998626667073579"/>
        <bgColor indexed="64"/>
      </patternFill>
    </fill>
  </fills>
  <borders count="113">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medium">
        <color auto="1"/>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bottom/>
      <diagonal/>
    </border>
    <border>
      <left/>
      <right style="medium">
        <color auto="1"/>
      </right>
      <top/>
      <bottom style="medium">
        <color auto="1"/>
      </bottom>
      <diagonal/>
    </border>
    <border>
      <left style="medium">
        <color auto="1"/>
      </left>
      <right/>
      <top/>
      <bottom/>
      <diagonal/>
    </border>
    <border>
      <left/>
      <right style="medium">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medium">
        <color auto="1"/>
      </top>
      <bottom style="thin">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thin">
        <color auto="1"/>
      </right>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medium">
        <color auto="1"/>
      </right>
      <top style="medium">
        <color auto="1"/>
      </top>
      <bottom style="thin">
        <color auto="1"/>
      </bottom>
      <diagonal/>
    </border>
    <border>
      <left style="thin">
        <color auto="1"/>
      </left>
      <right style="medium">
        <color auto="1"/>
      </right>
      <top/>
      <bottom/>
      <diagonal/>
    </border>
    <border>
      <left style="medium">
        <color auto="1"/>
      </left>
      <right style="thin">
        <color auto="1"/>
      </right>
      <top/>
      <bottom/>
      <diagonal/>
    </border>
    <border>
      <left style="medium">
        <color auto="1"/>
      </left>
      <right style="medium">
        <color auto="1"/>
      </right>
      <top style="thin">
        <color auto="1"/>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top style="thin">
        <color auto="1"/>
      </top>
      <bottom style="thin">
        <color auto="1"/>
      </bottom>
      <diagonal/>
    </border>
    <border>
      <left style="thin">
        <color auto="1"/>
      </left>
      <right style="medium">
        <color auto="1"/>
      </right>
      <top/>
      <bottom style="medium">
        <color auto="1"/>
      </bottom>
      <diagonal/>
    </border>
    <border>
      <left style="thin">
        <color auto="1"/>
      </left>
      <right style="thin">
        <color auto="1"/>
      </right>
      <top style="medium">
        <color auto="1"/>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auto="1"/>
      </left>
      <right style="medium">
        <color auto="1"/>
      </right>
      <top style="thin">
        <color auto="1"/>
      </top>
      <bottom style="medium">
        <color indexed="64"/>
      </bottom>
      <diagonal/>
    </border>
    <border>
      <left style="thin">
        <color auto="1"/>
      </left>
      <right/>
      <top style="medium">
        <color auto="1"/>
      </top>
      <bottom/>
      <diagonal/>
    </border>
    <border>
      <left/>
      <right style="medium">
        <color auto="1"/>
      </right>
      <top style="thin">
        <color auto="1"/>
      </top>
      <bottom style="medium">
        <color indexed="64"/>
      </bottom>
      <diagonal/>
    </border>
    <border>
      <left/>
      <right/>
      <top style="thin">
        <color auto="1"/>
      </top>
      <bottom style="medium">
        <color auto="1"/>
      </bottom>
      <diagonal/>
    </border>
    <border>
      <left/>
      <right style="thin">
        <color auto="1"/>
      </right>
      <top/>
      <bottom style="thin">
        <color auto="1"/>
      </bottom>
      <diagonal/>
    </border>
    <border>
      <left/>
      <right/>
      <top/>
      <bottom style="thin">
        <color indexed="64"/>
      </bottom>
      <diagonal/>
    </border>
    <border>
      <left/>
      <right style="thin">
        <color auto="1"/>
      </right>
      <top style="medium">
        <color auto="1"/>
      </top>
      <bottom/>
      <diagonal/>
    </border>
    <border>
      <left/>
      <right/>
      <top/>
      <bottom style="mediumDashed">
        <color indexed="64"/>
      </bottom>
      <diagonal/>
    </border>
    <border>
      <left style="medium">
        <color auto="1"/>
      </left>
      <right/>
      <top/>
      <bottom style="mediumDashed">
        <color indexed="64"/>
      </bottom>
      <diagonal/>
    </border>
    <border>
      <left/>
      <right style="medium">
        <color auto="1"/>
      </right>
      <top/>
      <bottom style="mediumDashed">
        <color indexed="64"/>
      </bottom>
      <diagonal/>
    </border>
    <border>
      <left style="thin">
        <color auto="1"/>
      </left>
      <right style="thin">
        <color auto="1"/>
      </right>
      <top/>
      <bottom style="thin">
        <color auto="1"/>
      </bottom>
      <diagonal/>
    </border>
    <border>
      <left style="medium">
        <color indexed="64"/>
      </left>
      <right/>
      <top style="thin">
        <color auto="1"/>
      </top>
      <bottom style="medium">
        <color indexed="64"/>
      </bottom>
      <diagonal/>
    </border>
    <border>
      <left style="medium">
        <color auto="1"/>
      </left>
      <right style="thin">
        <color auto="1"/>
      </right>
      <top/>
      <bottom style="thin">
        <color auto="1"/>
      </bottom>
      <diagonal/>
    </border>
    <border>
      <left style="thin">
        <color auto="1"/>
      </left>
      <right/>
      <top/>
      <bottom style="thin">
        <color auto="1"/>
      </bottom>
      <diagonal/>
    </border>
    <border>
      <left style="medium">
        <color auto="1"/>
      </left>
      <right/>
      <top/>
      <bottom style="thin">
        <color auto="1"/>
      </bottom>
      <diagonal/>
    </border>
    <border>
      <left style="mediumDashed">
        <color auto="1"/>
      </left>
      <right/>
      <top style="mediumDashed">
        <color auto="1"/>
      </top>
      <bottom style="mediumDashed">
        <color auto="1"/>
      </bottom>
      <diagonal/>
    </border>
    <border>
      <left/>
      <right/>
      <top style="mediumDashed">
        <color auto="1"/>
      </top>
      <bottom style="mediumDashed">
        <color auto="1"/>
      </bottom>
      <diagonal/>
    </border>
    <border>
      <left/>
      <right style="mediumDashed">
        <color auto="1"/>
      </right>
      <top style="mediumDashed">
        <color auto="1"/>
      </top>
      <bottom style="mediumDashed">
        <color auto="1"/>
      </bottom>
      <diagonal/>
    </border>
    <border>
      <left style="medium">
        <color auto="1"/>
      </left>
      <right style="thin">
        <color auto="1"/>
      </right>
      <top style="thin">
        <color auto="1"/>
      </top>
      <bottom/>
      <diagonal/>
    </border>
    <border>
      <left style="medium">
        <color auto="1"/>
      </left>
      <right/>
      <top style="thin">
        <color auto="1"/>
      </top>
      <bottom style="thin">
        <color auto="1"/>
      </bottom>
      <diagonal/>
    </border>
    <border>
      <left/>
      <right/>
      <top style="thick">
        <color indexed="64"/>
      </top>
      <bottom style="thin">
        <color auto="1"/>
      </bottom>
      <diagonal/>
    </border>
    <border>
      <left/>
      <right style="thin">
        <color auto="1"/>
      </right>
      <top style="thick">
        <color indexed="64"/>
      </top>
      <bottom style="thin">
        <color auto="1"/>
      </bottom>
      <diagonal/>
    </border>
    <border>
      <left style="thin">
        <color auto="1"/>
      </left>
      <right style="medium">
        <color auto="1"/>
      </right>
      <top style="thick">
        <color indexed="64"/>
      </top>
      <bottom style="thin">
        <color auto="1"/>
      </bottom>
      <diagonal/>
    </border>
    <border>
      <left style="medium">
        <color auto="1"/>
      </left>
      <right/>
      <top style="thick">
        <color indexed="64"/>
      </top>
      <bottom/>
      <diagonal/>
    </border>
    <border>
      <left/>
      <right style="medium">
        <color auto="1"/>
      </right>
      <top style="thick">
        <color indexed="64"/>
      </top>
      <bottom/>
      <diagonal/>
    </border>
    <border>
      <left style="medium">
        <color auto="1"/>
      </left>
      <right style="thin">
        <color auto="1"/>
      </right>
      <top style="thick">
        <color indexed="64"/>
      </top>
      <bottom style="thin">
        <color auto="1"/>
      </bottom>
      <diagonal/>
    </border>
    <border>
      <left style="thin">
        <color auto="1"/>
      </left>
      <right style="thin">
        <color auto="1"/>
      </right>
      <top style="thick">
        <color indexed="64"/>
      </top>
      <bottom style="thin">
        <color auto="1"/>
      </bottom>
      <diagonal/>
    </border>
    <border>
      <left/>
      <right style="thick">
        <color indexed="64"/>
      </right>
      <top/>
      <bottom/>
      <diagonal/>
    </border>
    <border>
      <left style="thick">
        <color indexed="64"/>
      </left>
      <right style="thin">
        <color auto="1"/>
      </right>
      <top/>
      <bottom style="thin">
        <color auto="1"/>
      </bottom>
      <diagonal/>
    </border>
    <border>
      <left style="thick">
        <color indexed="64"/>
      </left>
      <right style="thin">
        <color auto="1"/>
      </right>
      <top style="thin">
        <color auto="1"/>
      </top>
      <bottom style="thin">
        <color auto="1"/>
      </bottom>
      <diagonal/>
    </border>
    <border>
      <left style="thin">
        <color auto="1"/>
      </left>
      <right style="thin">
        <color auto="1"/>
      </right>
      <top style="thin">
        <color auto="1"/>
      </top>
      <bottom style="thick">
        <color indexed="64"/>
      </bottom>
      <diagonal/>
    </border>
    <border>
      <left/>
      <right style="thick">
        <color auto="1"/>
      </right>
      <top style="thick">
        <color auto="1"/>
      </top>
      <bottom/>
      <diagonal/>
    </border>
    <border>
      <left/>
      <right/>
      <top style="thick">
        <color auto="1"/>
      </top>
      <bottom/>
      <diagonal/>
    </border>
    <border>
      <left style="thick">
        <color auto="1"/>
      </left>
      <right/>
      <top style="medium">
        <color auto="1"/>
      </top>
      <bottom style="thin">
        <color auto="1"/>
      </bottom>
      <diagonal/>
    </border>
    <border>
      <left style="thick">
        <color auto="1"/>
      </left>
      <right/>
      <top style="thin">
        <color auto="1"/>
      </top>
      <bottom style="thin">
        <color auto="1"/>
      </bottom>
      <diagonal/>
    </border>
    <border>
      <left/>
      <right/>
      <top/>
      <bottom style="thick">
        <color indexed="64"/>
      </bottom>
      <diagonal/>
    </border>
    <border>
      <left style="medium">
        <color auto="1"/>
      </left>
      <right style="thin">
        <color auto="1"/>
      </right>
      <top style="thin">
        <color auto="1"/>
      </top>
      <bottom style="thick">
        <color indexed="64"/>
      </bottom>
      <diagonal/>
    </border>
    <border>
      <left/>
      <right style="thick">
        <color indexed="64"/>
      </right>
      <top/>
      <bottom style="thick">
        <color indexed="64"/>
      </bottom>
      <diagonal/>
    </border>
    <border>
      <left/>
      <right style="thick">
        <color auto="1"/>
      </right>
      <top style="medium">
        <color auto="1"/>
      </top>
      <bottom style="medium">
        <color auto="1"/>
      </bottom>
      <diagonal/>
    </border>
    <border>
      <left style="thin">
        <color auto="1"/>
      </left>
      <right/>
      <top style="thick">
        <color indexed="64"/>
      </top>
      <bottom style="thin">
        <color auto="1"/>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medium">
        <color auto="1"/>
      </right>
      <top style="thin">
        <color auto="1"/>
      </top>
      <bottom style="thin">
        <color auto="1"/>
      </bottom>
      <diagonal/>
    </border>
    <border>
      <left style="thick">
        <color auto="1"/>
      </left>
      <right/>
      <top style="thick">
        <color auto="1"/>
      </top>
      <bottom style="medium">
        <color auto="1"/>
      </bottom>
      <diagonal/>
    </border>
    <border>
      <left/>
      <right/>
      <top style="thick">
        <color auto="1"/>
      </top>
      <bottom style="medium">
        <color auto="1"/>
      </bottom>
      <diagonal/>
    </border>
    <border>
      <left style="thick">
        <color auto="1"/>
      </left>
      <right style="medium">
        <color auto="1"/>
      </right>
      <top style="medium">
        <color auto="1"/>
      </top>
      <bottom/>
      <diagonal/>
    </border>
    <border>
      <left style="thick">
        <color auto="1"/>
      </left>
      <right style="medium">
        <color indexed="64"/>
      </right>
      <top/>
      <bottom style="medium">
        <color indexed="64"/>
      </bottom>
      <diagonal/>
    </border>
    <border>
      <left style="medium">
        <color auto="1"/>
      </left>
      <right/>
      <top style="thin">
        <color auto="1"/>
      </top>
      <bottom/>
      <diagonal/>
    </border>
    <border>
      <left style="medium">
        <color indexed="64"/>
      </left>
      <right/>
      <top style="thick">
        <color auto="1"/>
      </top>
      <bottom style="medium">
        <color indexed="64"/>
      </bottom>
      <diagonal/>
    </border>
    <border>
      <left style="thick">
        <color auto="1"/>
      </left>
      <right/>
      <top style="thin">
        <color auto="1"/>
      </top>
      <bottom style="medium">
        <color auto="1"/>
      </bottom>
      <diagonal/>
    </border>
    <border>
      <left style="medium">
        <color indexed="64"/>
      </left>
      <right style="medium">
        <color indexed="64"/>
      </right>
      <top style="thin">
        <color auto="1"/>
      </top>
      <bottom style="thin">
        <color auto="1"/>
      </bottom>
      <diagonal/>
    </border>
    <border>
      <left/>
      <right style="thin">
        <color auto="1"/>
      </right>
      <top/>
      <bottom style="medium">
        <color auto="1"/>
      </bottom>
      <diagonal/>
    </border>
    <border>
      <left style="thin">
        <color auto="1"/>
      </left>
      <right/>
      <top/>
      <bottom style="medium">
        <color auto="1"/>
      </bottom>
      <diagonal/>
    </border>
    <border>
      <left style="thick">
        <color auto="1"/>
      </left>
      <right style="thick">
        <color auto="1"/>
      </right>
      <top style="thick">
        <color auto="1"/>
      </top>
      <bottom style="thick">
        <color auto="1"/>
      </bottom>
      <diagonal/>
    </border>
    <border>
      <left/>
      <right style="medium">
        <color indexed="64"/>
      </right>
      <top/>
      <bottom style="thin">
        <color auto="1"/>
      </bottom>
      <diagonal/>
    </border>
    <border>
      <left style="thick">
        <color indexed="64"/>
      </left>
      <right style="thin">
        <color auto="1"/>
      </right>
      <top style="thin">
        <color auto="1"/>
      </top>
      <bottom style="medium">
        <color indexed="64"/>
      </bottom>
      <diagonal/>
    </border>
    <border>
      <left style="thin">
        <color auto="1"/>
      </left>
      <right style="thin">
        <color auto="1"/>
      </right>
      <top/>
      <bottom/>
      <diagonal/>
    </border>
    <border>
      <left style="thin">
        <color auto="1"/>
      </left>
      <right style="medium">
        <color indexed="64"/>
      </right>
      <top style="medium">
        <color indexed="64"/>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s>
  <cellStyleXfs count="5">
    <xf numFmtId="0" fontId="0" fillId="0" borderId="0"/>
    <xf numFmtId="0" fontId="13" fillId="0" borderId="0"/>
    <xf numFmtId="0" fontId="19" fillId="0" borderId="0"/>
    <xf numFmtId="9" fontId="36" fillId="0" borderId="0" applyFont="0" applyFill="0" applyBorder="0" applyAlignment="0" applyProtection="0"/>
    <xf numFmtId="0" fontId="1" fillId="0" borderId="0"/>
  </cellStyleXfs>
  <cellXfs count="750">
    <xf numFmtId="0" fontId="0" fillId="0" borderId="0" xfId="0"/>
    <xf numFmtId="0" fontId="0" fillId="0" borderId="0" xfId="0" applyAlignment="1">
      <alignment vertical="top"/>
    </xf>
    <xf numFmtId="0" fontId="0" fillId="2" borderId="0" xfId="0" applyFill="1" applyAlignment="1">
      <alignment vertical="top"/>
    </xf>
    <xf numFmtId="0" fontId="4" fillId="2" borderId="0" xfId="0" applyFont="1" applyFill="1" applyAlignment="1">
      <alignment horizontal="center" vertical="top" wrapText="1"/>
    </xf>
    <xf numFmtId="9" fontId="5" fillId="2" borderId="0" xfId="0" applyNumberFormat="1" applyFont="1" applyFill="1" applyAlignment="1">
      <alignment horizontal="center" vertical="center"/>
    </xf>
    <xf numFmtId="0" fontId="3" fillId="2" borderId="0" xfId="0" applyFont="1" applyFill="1" applyAlignment="1">
      <alignment horizontal="center" vertical="center"/>
    </xf>
    <xf numFmtId="0" fontId="6" fillId="2" borderId="0" xfId="0" applyFont="1" applyFill="1" applyAlignment="1">
      <alignment vertical="center"/>
    </xf>
    <xf numFmtId="167" fontId="8" fillId="2" borderId="0" xfId="0" applyNumberFormat="1" applyFont="1" applyFill="1" applyAlignment="1">
      <alignment vertical="center"/>
    </xf>
    <xf numFmtId="4" fontId="3" fillId="2" borderId="0" xfId="0" applyNumberFormat="1" applyFont="1" applyFill="1"/>
    <xf numFmtId="0" fontId="4" fillId="2" borderId="0" xfId="0" applyFont="1" applyFill="1" applyAlignment="1">
      <alignment vertical="top"/>
    </xf>
    <xf numFmtId="0" fontId="8" fillId="2" borderId="0" xfId="0" applyFont="1" applyFill="1" applyAlignment="1">
      <alignment vertical="center"/>
    </xf>
    <xf numFmtId="0" fontId="4" fillId="2" borderId="0" xfId="0" applyFont="1" applyFill="1"/>
    <xf numFmtId="0" fontId="8" fillId="2" borderId="0" xfId="0" applyFont="1" applyFill="1" applyAlignment="1">
      <alignment vertical="center" wrapText="1"/>
    </xf>
    <xf numFmtId="4" fontId="4" fillId="2" borderId="0" xfId="0" applyNumberFormat="1" applyFont="1" applyFill="1" applyAlignment="1">
      <alignment horizontal="center" vertical="top"/>
    </xf>
    <xf numFmtId="49" fontId="18" fillId="0" borderId="0" xfId="0" applyNumberFormat="1" applyFont="1" applyAlignment="1">
      <alignment horizontal="center" vertical="center" wrapText="1"/>
    </xf>
    <xf numFmtId="0" fontId="4" fillId="2" borderId="0" xfId="0" applyFont="1" applyFill="1" applyAlignment="1">
      <alignment horizontal="center" vertical="center"/>
    </xf>
    <xf numFmtId="0" fontId="15" fillId="0" borderId="0" xfId="0" applyFont="1" applyAlignment="1">
      <alignment horizontal="left" vertical="center" indent="2" readingOrder="1"/>
    </xf>
    <xf numFmtId="0" fontId="9" fillId="0" borderId="0" xfId="0" applyFont="1"/>
    <xf numFmtId="0" fontId="5" fillId="2" borderId="2" xfId="0" applyFont="1" applyFill="1" applyBorder="1" applyAlignment="1">
      <alignment horizontal="center" vertical="center" wrapText="1"/>
    </xf>
    <xf numFmtId="10" fontId="5" fillId="2" borderId="3" xfId="0" applyNumberFormat="1" applyFont="1" applyFill="1" applyBorder="1" applyAlignment="1">
      <alignment horizontal="center" vertical="center"/>
    </xf>
    <xf numFmtId="0" fontId="3" fillId="2" borderId="0" xfId="0" applyFont="1" applyFill="1" applyAlignment="1">
      <alignment horizontal="center" vertical="center" wrapText="1"/>
    </xf>
    <xf numFmtId="0" fontId="5" fillId="2" borderId="0" xfId="0" applyFont="1" applyFill="1" applyAlignment="1">
      <alignment horizontal="center" vertical="top"/>
    </xf>
    <xf numFmtId="0" fontId="0" fillId="0" borderId="9" xfId="0" applyBorder="1" applyAlignment="1">
      <alignment vertical="top"/>
    </xf>
    <xf numFmtId="0" fontId="0" fillId="0" borderId="9" xfId="0" applyBorder="1"/>
    <xf numFmtId="0" fontId="22" fillId="9" borderId="25" xfId="0" applyFont="1" applyFill="1" applyBorder="1" applyAlignment="1">
      <alignment vertical="center"/>
    </xf>
    <xf numFmtId="0" fontId="22" fillId="9" borderId="16" xfId="0" applyFont="1" applyFill="1" applyBorder="1" applyAlignment="1">
      <alignment vertical="center"/>
    </xf>
    <xf numFmtId="0" fontId="2" fillId="2" borderId="21" xfId="0" applyFont="1" applyFill="1" applyBorder="1" applyAlignment="1">
      <alignment horizontal="center" vertical="center"/>
    </xf>
    <xf numFmtId="9" fontId="2" fillId="3" borderId="28" xfId="0" applyNumberFormat="1" applyFont="1" applyFill="1" applyBorder="1" applyAlignment="1">
      <alignment horizontal="center" vertical="center"/>
    </xf>
    <xf numFmtId="0" fontId="5" fillId="15" borderId="60" xfId="0" applyFont="1" applyFill="1" applyBorder="1" applyAlignment="1">
      <alignment horizontal="center" vertical="center" wrapText="1"/>
    </xf>
    <xf numFmtId="0" fontId="2" fillId="3" borderId="16" xfId="0" applyFont="1" applyFill="1" applyBorder="1" applyAlignment="1">
      <alignment horizontal="center" vertical="center"/>
    </xf>
    <xf numFmtId="10" fontId="3" fillId="2" borderId="5" xfId="0" applyNumberFormat="1" applyFont="1" applyFill="1" applyBorder="1" applyAlignment="1">
      <alignment horizontal="center" vertical="center"/>
    </xf>
    <xf numFmtId="10" fontId="3" fillId="20" borderId="6" xfId="0" applyNumberFormat="1" applyFont="1" applyFill="1" applyBorder="1" applyAlignment="1">
      <alignment horizontal="center" vertical="center" wrapText="1"/>
    </xf>
    <xf numFmtId="0" fontId="5" fillId="21" borderId="4" xfId="0" applyFont="1" applyFill="1" applyBorder="1" applyAlignment="1">
      <alignment horizontal="center" vertical="center"/>
    </xf>
    <xf numFmtId="0" fontId="3" fillId="0" borderId="4" xfId="0" applyFont="1" applyBorder="1" applyAlignment="1">
      <alignment horizontal="center" vertical="center"/>
    </xf>
    <xf numFmtId="0" fontId="3" fillId="9" borderId="1" xfId="0" applyFont="1" applyFill="1" applyBorder="1" applyAlignment="1">
      <alignment horizontal="center" vertical="center"/>
    </xf>
    <xf numFmtId="0" fontId="9" fillId="18" borderId="4" xfId="0" applyFont="1" applyFill="1" applyBorder="1" applyAlignment="1">
      <alignment horizontal="center" vertical="center"/>
    </xf>
    <xf numFmtId="0" fontId="6" fillId="3" borderId="61" xfId="0" applyFont="1" applyFill="1" applyBorder="1" applyAlignment="1">
      <alignment horizontal="center" vertical="center"/>
    </xf>
    <xf numFmtId="0" fontId="5" fillId="19" borderId="64" xfId="0" applyFont="1" applyFill="1" applyBorder="1" applyAlignment="1">
      <alignment horizontal="center" vertical="center"/>
    </xf>
    <xf numFmtId="2" fontId="5" fillId="9" borderId="62" xfId="0" applyNumberFormat="1" applyFont="1" applyFill="1" applyBorder="1" applyAlignment="1">
      <alignment horizontal="center" vertical="center"/>
    </xf>
    <xf numFmtId="4" fontId="5" fillId="20" borderId="16" xfId="0" applyNumberFormat="1" applyFont="1" applyFill="1" applyBorder="1" applyAlignment="1">
      <alignment horizontal="center" vertical="center"/>
    </xf>
    <xf numFmtId="0" fontId="5" fillId="14" borderId="17" xfId="0" applyFont="1" applyFill="1" applyBorder="1" applyAlignment="1">
      <alignment horizontal="center" vertical="center"/>
    </xf>
    <xf numFmtId="0" fontId="5" fillId="19" borderId="69" xfId="0" applyFont="1" applyFill="1" applyBorder="1" applyAlignment="1">
      <alignment horizontal="center" vertical="center"/>
    </xf>
    <xf numFmtId="0" fontId="5" fillId="14" borderId="26" xfId="0" applyFont="1" applyFill="1" applyBorder="1" applyAlignment="1">
      <alignment horizontal="center" vertical="center"/>
    </xf>
    <xf numFmtId="0" fontId="5" fillId="19" borderId="61" xfId="0" applyFont="1" applyFill="1" applyBorder="1" applyAlignment="1">
      <alignment horizontal="center" vertical="center"/>
    </xf>
    <xf numFmtId="0" fontId="5" fillId="15" borderId="62" xfId="0" applyFont="1" applyFill="1" applyBorder="1" applyAlignment="1">
      <alignment horizontal="center" vertical="center" wrapText="1"/>
    </xf>
    <xf numFmtId="0" fontId="5" fillId="15" borderId="17" xfId="0" applyFont="1" applyFill="1" applyBorder="1" applyAlignment="1">
      <alignment horizontal="center" vertical="center" wrapText="1"/>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4" fontId="6" fillId="18" borderId="20" xfId="0" applyNumberFormat="1" applyFont="1" applyFill="1" applyBorder="1" applyAlignment="1">
      <alignment horizontal="center" vertical="center"/>
    </xf>
    <xf numFmtId="4" fontId="6" fillId="18" borderId="22" xfId="0" applyNumberFormat="1" applyFont="1" applyFill="1" applyBorder="1" applyAlignment="1">
      <alignment horizontal="center" vertical="center"/>
    </xf>
    <xf numFmtId="4" fontId="6" fillId="18" borderId="21" xfId="0" applyNumberFormat="1" applyFont="1" applyFill="1" applyBorder="1" applyAlignment="1">
      <alignment horizontal="center" vertical="center"/>
    </xf>
    <xf numFmtId="164" fontId="6" fillId="18" borderId="5" xfId="0" applyNumberFormat="1" applyFont="1" applyFill="1" applyBorder="1" applyAlignment="1">
      <alignment horizontal="center" vertical="center"/>
    </xf>
    <xf numFmtId="164" fontId="6" fillId="18" borderId="6" xfId="0" applyNumberFormat="1" applyFont="1" applyFill="1" applyBorder="1" applyAlignment="1">
      <alignment horizontal="center" vertical="center"/>
    </xf>
    <xf numFmtId="164" fontId="6" fillId="18" borderId="7" xfId="0" applyNumberFormat="1" applyFont="1" applyFill="1" applyBorder="1" applyAlignment="1">
      <alignment horizontal="center" vertical="center"/>
    </xf>
    <xf numFmtId="0" fontId="0" fillId="2" borderId="14" xfId="0" applyFill="1" applyBorder="1" applyAlignment="1">
      <alignment horizontal="center" vertical="center"/>
    </xf>
    <xf numFmtId="0" fontId="0" fillId="2" borderId="42" xfId="0" applyFill="1" applyBorder="1" applyAlignment="1">
      <alignment horizontal="center" vertical="center"/>
    </xf>
    <xf numFmtId="0" fontId="5" fillId="15" borderId="10" xfId="0" applyFont="1" applyFill="1" applyBorder="1" applyAlignment="1">
      <alignment horizontal="center" vertical="center" wrapText="1"/>
    </xf>
    <xf numFmtId="0" fontId="5" fillId="15" borderId="12" xfId="0" applyFont="1" applyFill="1" applyBorder="1" applyAlignment="1">
      <alignment horizontal="center" vertical="center" wrapText="1"/>
    </xf>
    <xf numFmtId="166" fontId="5" fillId="15" borderId="11" xfId="0" applyNumberFormat="1" applyFont="1" applyFill="1" applyBorder="1" applyAlignment="1">
      <alignment horizontal="center" vertical="center" wrapText="1"/>
    </xf>
    <xf numFmtId="0" fontId="5" fillId="15" borderId="12" xfId="0" applyFont="1" applyFill="1" applyBorder="1" applyAlignment="1">
      <alignment horizontal="center" vertical="center"/>
    </xf>
    <xf numFmtId="0" fontId="5" fillId="15" borderId="11" xfId="0" applyFont="1" applyFill="1" applyBorder="1" applyAlignment="1">
      <alignment horizontal="center" vertical="center" wrapText="1"/>
    </xf>
    <xf numFmtId="164" fontId="5" fillId="15" borderId="12" xfId="0" applyNumberFormat="1" applyFont="1" applyFill="1" applyBorder="1" applyAlignment="1">
      <alignment horizontal="center" vertical="center" wrapText="1"/>
    </xf>
    <xf numFmtId="164" fontId="5" fillId="15" borderId="10" xfId="0" applyNumberFormat="1" applyFont="1" applyFill="1" applyBorder="1" applyAlignment="1">
      <alignment vertical="center" wrapText="1"/>
    </xf>
    <xf numFmtId="166" fontId="5" fillId="15" borderId="12" xfId="0" applyNumberFormat="1" applyFont="1" applyFill="1" applyBorder="1" applyAlignment="1">
      <alignment horizontal="center" vertical="center" wrapText="1"/>
    </xf>
    <xf numFmtId="0" fontId="6" fillId="9" borderId="4" xfId="0" applyFont="1" applyFill="1" applyBorder="1" applyAlignment="1">
      <alignment horizontal="center" vertical="center"/>
    </xf>
    <xf numFmtId="166" fontId="5" fillId="15" borderId="33" xfId="0" applyNumberFormat="1" applyFont="1" applyFill="1" applyBorder="1" applyAlignment="1">
      <alignment horizontal="center" vertical="center" wrapText="1"/>
    </xf>
    <xf numFmtId="0" fontId="2" fillId="3" borderId="45" xfId="0" applyFont="1" applyFill="1" applyBorder="1" applyAlignment="1">
      <alignment horizontal="center" vertical="center"/>
    </xf>
    <xf numFmtId="4" fontId="6" fillId="18" borderId="53" xfId="0" applyNumberFormat="1" applyFont="1" applyFill="1" applyBorder="1" applyAlignment="1">
      <alignment horizontal="center" vertical="center"/>
    </xf>
    <xf numFmtId="164" fontId="6" fillId="18" borderId="2" xfId="0" applyNumberFormat="1" applyFont="1" applyFill="1" applyBorder="1" applyAlignment="1">
      <alignment horizontal="center" vertical="center"/>
    </xf>
    <xf numFmtId="0" fontId="2" fillId="2" borderId="72" xfId="0" applyFont="1" applyFill="1" applyBorder="1" applyAlignment="1">
      <alignment horizontal="center" vertical="center"/>
    </xf>
    <xf numFmtId="9" fontId="2" fillId="3" borderId="74" xfId="0" applyNumberFormat="1" applyFont="1" applyFill="1" applyBorder="1" applyAlignment="1">
      <alignment horizontal="center" vertical="center"/>
    </xf>
    <xf numFmtId="0" fontId="22" fillId="9" borderId="75" xfId="0" applyFont="1" applyFill="1" applyBorder="1" applyAlignment="1">
      <alignment vertical="center"/>
    </xf>
    <xf numFmtId="0" fontId="22" fillId="9" borderId="76" xfId="0" applyFont="1" applyFill="1" applyBorder="1" applyAlignment="1">
      <alignment vertical="center"/>
    </xf>
    <xf numFmtId="0" fontId="22" fillId="9" borderId="86" xfId="0" applyFont="1" applyFill="1" applyBorder="1" applyAlignment="1">
      <alignment vertical="center"/>
    </xf>
    <xf numFmtId="0" fontId="22" fillId="9" borderId="80" xfId="0" applyFont="1" applyFill="1" applyBorder="1" applyAlignment="1">
      <alignment vertical="center"/>
    </xf>
    <xf numFmtId="0" fontId="5" fillId="14" borderId="4" xfId="0" applyFont="1" applyFill="1" applyBorder="1" applyAlignment="1">
      <alignment horizontal="center" vertical="center"/>
    </xf>
    <xf numFmtId="10" fontId="3" fillId="6" borderId="38" xfId="0" applyNumberFormat="1" applyFont="1" applyFill="1" applyBorder="1" applyAlignment="1">
      <alignment horizontal="center" vertical="center" wrapText="1"/>
    </xf>
    <xf numFmtId="4" fontId="5" fillId="6" borderId="31" xfId="0" applyNumberFormat="1" applyFont="1" applyFill="1" applyBorder="1" applyAlignment="1">
      <alignment horizontal="center" vertical="center"/>
    </xf>
    <xf numFmtId="0" fontId="5" fillId="14" borderId="78" xfId="0" applyFont="1" applyFill="1" applyBorder="1" applyAlignment="1">
      <alignment horizontal="center" vertical="center"/>
    </xf>
    <xf numFmtId="0" fontId="5" fillId="14" borderId="79" xfId="0" applyFont="1" applyFill="1" applyBorder="1" applyAlignment="1">
      <alignment horizontal="center" vertical="center"/>
    </xf>
    <xf numFmtId="2" fontId="5" fillId="7" borderId="16" xfId="0" applyNumberFormat="1" applyFont="1" applyFill="1" applyBorder="1" applyAlignment="1">
      <alignment horizontal="center" vertical="center"/>
    </xf>
    <xf numFmtId="0" fontId="3" fillId="6" borderId="63" xfId="0" applyFont="1" applyFill="1" applyBorder="1" applyAlignment="1">
      <alignment horizontal="center" vertical="center" wrapText="1"/>
    </xf>
    <xf numFmtId="0" fontId="0" fillId="2" borderId="30" xfId="0" applyFill="1" applyBorder="1"/>
    <xf numFmtId="0" fontId="3" fillId="2" borderId="99" xfId="0" applyFont="1" applyFill="1" applyBorder="1" applyAlignment="1">
      <alignment horizontal="center" vertical="center" wrapText="1"/>
    </xf>
    <xf numFmtId="165" fontId="4" fillId="9" borderId="55" xfId="0" applyNumberFormat="1" applyFont="1" applyFill="1" applyBorder="1"/>
    <xf numFmtId="165" fontId="4" fillId="9" borderId="45" xfId="0" applyNumberFormat="1" applyFont="1" applyFill="1" applyBorder="1"/>
    <xf numFmtId="165" fontId="4" fillId="9" borderId="53" xfId="0" applyNumberFormat="1" applyFont="1" applyFill="1" applyBorder="1"/>
    <xf numFmtId="170" fontId="6" fillId="14" borderId="1" xfId="0" applyNumberFormat="1" applyFont="1" applyFill="1" applyBorder="1" applyAlignment="1">
      <alignment horizontal="center" vertical="center"/>
    </xf>
    <xf numFmtId="4" fontId="5" fillId="18" borderId="64" xfId="0" applyNumberFormat="1" applyFont="1" applyFill="1" applyBorder="1" applyAlignment="1">
      <alignment horizontal="center" vertical="center" wrapText="1"/>
    </xf>
    <xf numFmtId="2" fontId="2" fillId="14" borderId="101" xfId="0" applyNumberFormat="1" applyFont="1" applyFill="1" applyBorder="1"/>
    <xf numFmtId="2" fontId="2" fillId="14" borderId="50" xfId="0" applyNumberFormat="1" applyFont="1" applyFill="1" applyBorder="1"/>
    <xf numFmtId="0" fontId="5" fillId="17" borderId="63" xfId="0" applyFont="1" applyFill="1" applyBorder="1"/>
    <xf numFmtId="0" fontId="5" fillId="17" borderId="14" xfId="0" applyFont="1" applyFill="1" applyBorder="1"/>
    <xf numFmtId="168" fontId="5" fillId="18" borderId="32" xfId="0" applyNumberFormat="1" applyFont="1" applyFill="1" applyBorder="1" applyAlignment="1">
      <alignment horizontal="center" vertical="center"/>
    </xf>
    <xf numFmtId="2" fontId="5" fillId="23" borderId="32" xfId="0" applyNumberFormat="1" applyFont="1" applyFill="1" applyBorder="1" applyAlignment="1">
      <alignment horizontal="center" vertical="center"/>
    </xf>
    <xf numFmtId="0" fontId="2" fillId="23" borderId="32" xfId="0" applyFont="1" applyFill="1" applyBorder="1" applyAlignment="1">
      <alignment horizontal="center" vertical="center"/>
    </xf>
    <xf numFmtId="0" fontId="2" fillId="23" borderId="31" xfId="0" applyFont="1" applyFill="1" applyBorder="1" applyAlignment="1">
      <alignment horizontal="center" vertical="center"/>
    </xf>
    <xf numFmtId="0" fontId="5" fillId="23" borderId="32" xfId="0" applyFont="1" applyFill="1" applyBorder="1" applyAlignment="1">
      <alignment horizontal="center" vertical="center"/>
    </xf>
    <xf numFmtId="0" fontId="5" fillId="23" borderId="31" xfId="0" applyFont="1" applyFill="1" applyBorder="1" applyAlignment="1">
      <alignment horizontal="center" vertical="center"/>
    </xf>
    <xf numFmtId="0" fontId="6" fillId="23" borderId="14" xfId="0" applyFont="1" applyFill="1" applyBorder="1" applyAlignment="1">
      <alignment horizontal="center" vertical="center"/>
    </xf>
    <xf numFmtId="0" fontId="6" fillId="23" borderId="101" xfId="0" applyFont="1" applyFill="1" applyBorder="1" applyAlignment="1">
      <alignment horizontal="center" vertical="center"/>
    </xf>
    <xf numFmtId="0" fontId="6" fillId="23" borderId="101" xfId="0" applyFont="1" applyFill="1" applyBorder="1" applyAlignment="1">
      <alignment horizontal="center" vertical="center" wrapText="1"/>
    </xf>
    <xf numFmtId="168" fontId="6" fillId="23" borderId="101" xfId="0" applyNumberFormat="1" applyFont="1" applyFill="1" applyBorder="1" applyAlignment="1">
      <alignment horizontal="center" vertical="center"/>
    </xf>
    <xf numFmtId="168" fontId="6" fillId="23" borderId="50" xfId="0" applyNumberFormat="1" applyFont="1" applyFill="1" applyBorder="1" applyAlignment="1">
      <alignment horizontal="center" vertical="center"/>
    </xf>
    <xf numFmtId="3" fontId="6" fillId="14" borderId="61" xfId="0" applyNumberFormat="1" applyFont="1" applyFill="1" applyBorder="1" applyAlignment="1">
      <alignment horizontal="center" vertical="center"/>
    </xf>
    <xf numFmtId="168" fontId="5" fillId="18" borderId="54" xfId="0" applyNumberFormat="1" applyFont="1" applyFill="1" applyBorder="1" applyAlignment="1">
      <alignment horizontal="center" vertical="center"/>
    </xf>
    <xf numFmtId="168" fontId="5" fillId="18" borderId="4" xfId="0" applyNumberFormat="1" applyFont="1" applyFill="1" applyBorder="1" applyAlignment="1">
      <alignment horizontal="center" vertical="center"/>
    </xf>
    <xf numFmtId="0" fontId="4" fillId="2" borderId="16" xfId="0" applyFont="1" applyFill="1" applyBorder="1" applyAlignment="1">
      <alignment horizontal="center" vertical="center"/>
    </xf>
    <xf numFmtId="0" fontId="5" fillId="9" borderId="30" xfId="0" applyFont="1" applyFill="1" applyBorder="1" applyAlignment="1">
      <alignment vertical="center" wrapText="1"/>
    </xf>
    <xf numFmtId="0" fontId="0" fillId="2" borderId="28" xfId="0" applyFill="1" applyBorder="1"/>
    <xf numFmtId="0" fontId="2" fillId="2" borderId="54" xfId="0" applyFont="1" applyFill="1" applyBorder="1" applyAlignment="1">
      <alignment horizontal="center" vertical="center"/>
    </xf>
    <xf numFmtId="0" fontId="2" fillId="2" borderId="32" xfId="0" applyFont="1" applyFill="1" applyBorder="1" applyAlignment="1">
      <alignment horizontal="center" vertical="center"/>
    </xf>
    <xf numFmtId="0" fontId="27" fillId="2" borderId="24" xfId="0" applyFont="1" applyFill="1" applyBorder="1" applyAlignment="1">
      <alignment horizontal="center" vertical="center"/>
    </xf>
    <xf numFmtId="0" fontId="0" fillId="0" borderId="8" xfId="0" applyBorder="1" applyAlignment="1">
      <alignment vertical="top"/>
    </xf>
    <xf numFmtId="2" fontId="4" fillId="2" borderId="16" xfId="0" applyNumberFormat="1" applyFont="1" applyFill="1" applyBorder="1" applyAlignment="1">
      <alignment horizontal="center" vertical="center"/>
    </xf>
    <xf numFmtId="0" fontId="9" fillId="22" borderId="104" xfId="0" applyFont="1" applyFill="1" applyBorder="1" applyAlignment="1">
      <alignment horizontal="center" vertical="center" wrapText="1"/>
    </xf>
    <xf numFmtId="0" fontId="6" fillId="16" borderId="2" xfId="0" applyFont="1" applyFill="1" applyBorder="1" applyAlignment="1">
      <alignment vertical="center"/>
    </xf>
    <xf numFmtId="0" fontId="6" fillId="16" borderId="3" xfId="0" applyFont="1" applyFill="1" applyBorder="1" applyAlignment="1">
      <alignment vertical="center"/>
    </xf>
    <xf numFmtId="0" fontId="3" fillId="26" borderId="4" xfId="0" applyFont="1" applyFill="1" applyBorder="1" applyAlignment="1">
      <alignment horizontal="center" vertical="center"/>
    </xf>
    <xf numFmtId="0" fontId="2" fillId="26" borderId="62" xfId="0" applyFont="1" applyFill="1" applyBorder="1" applyAlignment="1">
      <alignment horizontal="center" vertical="center"/>
    </xf>
    <xf numFmtId="0" fontId="2" fillId="26" borderId="25" xfId="0" applyFont="1" applyFill="1" applyBorder="1" applyAlignment="1">
      <alignment horizontal="center" vertical="center"/>
    </xf>
    <xf numFmtId="0" fontId="27" fillId="26" borderId="20" xfId="0" applyFont="1" applyFill="1" applyBorder="1" applyAlignment="1">
      <alignment horizontal="center" vertical="center"/>
    </xf>
    <xf numFmtId="0" fontId="4" fillId="2" borderId="0" xfId="0" applyFont="1" applyFill="1" applyAlignment="1">
      <alignment wrapText="1"/>
    </xf>
    <xf numFmtId="49" fontId="24" fillId="28" borderId="16" xfId="0" applyNumberFormat="1" applyFont="1" applyFill="1" applyBorder="1" applyAlignment="1">
      <alignment horizontal="center" vertical="center"/>
    </xf>
    <xf numFmtId="164" fontId="16" fillId="28" borderId="16" xfId="0" applyNumberFormat="1" applyFont="1" applyFill="1" applyBorder="1" applyAlignment="1">
      <alignment horizontal="right" vertical="center" wrapText="1"/>
    </xf>
    <xf numFmtId="0" fontId="0" fillId="27" borderId="0" xfId="0" applyFill="1"/>
    <xf numFmtId="0" fontId="0" fillId="29" borderId="0" xfId="0" applyFill="1"/>
    <xf numFmtId="0" fontId="38" fillId="0" borderId="0" xfId="0" applyFont="1" applyAlignment="1">
      <alignment horizontal="center" wrapText="1"/>
    </xf>
    <xf numFmtId="0" fontId="39" fillId="27" borderId="16" xfId="0" applyFont="1" applyFill="1" applyBorder="1" applyAlignment="1">
      <alignment horizontal="center" vertical="center"/>
    </xf>
    <xf numFmtId="0" fontId="40" fillId="27" borderId="16" xfId="0" applyFont="1" applyFill="1" applyBorder="1" applyAlignment="1">
      <alignment horizontal="center" vertical="center"/>
    </xf>
    <xf numFmtId="0" fontId="25" fillId="9" borderId="16" xfId="0" applyFont="1" applyFill="1" applyBorder="1" applyAlignment="1">
      <alignment horizontal="center" vertical="center"/>
    </xf>
    <xf numFmtId="0" fontId="5" fillId="2" borderId="16" xfId="0" applyFont="1" applyFill="1" applyBorder="1" applyAlignment="1">
      <alignment horizontal="center" vertical="center"/>
    </xf>
    <xf numFmtId="49" fontId="24" fillId="28" borderId="16" xfId="0" applyNumberFormat="1" applyFont="1" applyFill="1" applyBorder="1" applyAlignment="1">
      <alignment vertical="center" wrapText="1"/>
    </xf>
    <xf numFmtId="4" fontId="5" fillId="28" borderId="16" xfId="0" applyNumberFormat="1" applyFont="1" applyFill="1" applyBorder="1" applyAlignment="1">
      <alignment horizontal="center" vertical="center"/>
    </xf>
    <xf numFmtId="0" fontId="30" fillId="0" borderId="16" xfId="0" applyFont="1" applyBorder="1" applyAlignment="1">
      <alignment horizontal="center" vertical="center"/>
    </xf>
    <xf numFmtId="0" fontId="30" fillId="0" borderId="16" xfId="0" applyFont="1" applyBorder="1" applyAlignment="1">
      <alignment vertical="top"/>
    </xf>
    <xf numFmtId="164" fontId="44" fillId="27" borderId="16" xfId="0" applyNumberFormat="1" applyFont="1" applyFill="1" applyBorder="1" applyAlignment="1">
      <alignment horizontal="right" vertical="center" wrapText="1"/>
    </xf>
    <xf numFmtId="164" fontId="45" fillId="27" borderId="16" xfId="0" applyNumberFormat="1" applyFont="1" applyFill="1" applyBorder="1" applyAlignment="1">
      <alignment horizontal="right" vertical="center" wrapText="1"/>
    </xf>
    <xf numFmtId="4" fontId="4" fillId="2" borderId="0" xfId="0" applyNumberFormat="1" applyFont="1" applyFill="1" applyAlignment="1">
      <alignment horizontal="center"/>
    </xf>
    <xf numFmtId="0" fontId="4" fillId="2" borderId="0" xfId="0" applyFont="1" applyFill="1" applyAlignment="1">
      <alignment horizontal="center"/>
    </xf>
    <xf numFmtId="4" fontId="4" fillId="2" borderId="0" xfId="0" applyNumberFormat="1" applyFont="1" applyFill="1" applyAlignment="1">
      <alignment horizontal="right" vertical="center"/>
    </xf>
    <xf numFmtId="0" fontId="5" fillId="2" borderId="2" xfId="0" applyFont="1" applyFill="1" applyBorder="1" applyAlignment="1">
      <alignment horizontal="center"/>
    </xf>
    <xf numFmtId="49" fontId="4" fillId="0" borderId="0" xfId="0" applyNumberFormat="1" applyFont="1" applyAlignment="1">
      <alignment vertical="top" wrapText="1"/>
    </xf>
    <xf numFmtId="0" fontId="6" fillId="2" borderId="0" xfId="0" applyFont="1" applyFill="1" applyAlignment="1">
      <alignment horizontal="center" vertical="center"/>
    </xf>
    <xf numFmtId="0" fontId="0" fillId="2" borderId="0" xfId="0" applyFill="1"/>
    <xf numFmtId="0" fontId="40" fillId="27" borderId="16" xfId="0" applyFont="1" applyFill="1" applyBorder="1" applyAlignment="1">
      <alignment horizontal="center" vertical="center" wrapText="1"/>
    </xf>
    <xf numFmtId="0" fontId="5" fillId="3" borderId="64" xfId="0" applyFont="1" applyFill="1" applyBorder="1" applyAlignment="1">
      <alignment horizontal="center" vertical="center"/>
    </xf>
    <xf numFmtId="0" fontId="5" fillId="3" borderId="69" xfId="0" applyFont="1" applyFill="1" applyBorder="1" applyAlignment="1">
      <alignment horizontal="center" vertical="center"/>
    </xf>
    <xf numFmtId="0" fontId="2" fillId="2" borderId="0" xfId="0" applyFont="1" applyFill="1"/>
    <xf numFmtId="0" fontId="5" fillId="0" borderId="16" xfId="0" applyFont="1" applyBorder="1" applyAlignment="1">
      <alignment horizontal="center" vertical="center"/>
    </xf>
    <xf numFmtId="0" fontId="0" fillId="9" borderId="0" xfId="0" applyFill="1"/>
    <xf numFmtId="0" fontId="22" fillId="9" borderId="0" xfId="0" applyFont="1" applyFill="1" applyAlignment="1">
      <alignment vertical="center" textRotation="90"/>
    </xf>
    <xf numFmtId="0" fontId="2" fillId="0" borderId="34" xfId="0" applyFont="1" applyBorder="1" applyAlignment="1">
      <alignment horizontal="center" vertical="center"/>
    </xf>
    <xf numFmtId="0" fontId="5" fillId="2" borderId="0" xfId="0" applyFont="1" applyFill="1"/>
    <xf numFmtId="0" fontId="35" fillId="2" borderId="0" xfId="0" applyFont="1" applyFill="1"/>
    <xf numFmtId="0" fontId="5" fillId="2" borderId="29" xfId="0" applyFont="1" applyFill="1" applyBorder="1"/>
    <xf numFmtId="0" fontId="5" fillId="9" borderId="0" xfId="0" applyFont="1" applyFill="1" applyAlignment="1">
      <alignment vertical="center" wrapText="1"/>
    </xf>
    <xf numFmtId="0" fontId="5" fillId="9" borderId="0" xfId="0" applyFont="1" applyFill="1"/>
    <xf numFmtId="0" fontId="3" fillId="9" borderId="0" xfId="0" applyFont="1" applyFill="1" applyAlignment="1">
      <alignment vertical="center" wrapText="1"/>
    </xf>
    <xf numFmtId="0" fontId="3" fillId="9" borderId="0" xfId="0" applyFont="1" applyFill="1" applyAlignment="1">
      <alignment horizontal="center" vertical="center" wrapText="1"/>
    </xf>
    <xf numFmtId="0" fontId="4" fillId="9" borderId="0" xfId="0" applyFont="1" applyFill="1"/>
    <xf numFmtId="0" fontId="4" fillId="9" borderId="0" xfId="0" applyFont="1" applyFill="1" applyAlignment="1">
      <alignment horizontal="center" vertical="center" wrapText="1"/>
    </xf>
    <xf numFmtId="0" fontId="2" fillId="0" borderId="25" xfId="0" applyFont="1" applyBorder="1" applyAlignment="1">
      <alignment vertical="center" textRotation="90" wrapText="1"/>
    </xf>
    <xf numFmtId="0" fontId="2" fillId="0" borderId="68" xfId="0" applyFont="1" applyBorder="1" applyAlignment="1">
      <alignment vertical="center" textRotation="90" wrapText="1"/>
    </xf>
    <xf numFmtId="4" fontId="3" fillId="9" borderId="0" xfId="0" applyNumberFormat="1" applyFont="1" applyFill="1" applyAlignment="1">
      <alignment horizontal="center" vertical="center"/>
    </xf>
    <xf numFmtId="171" fontId="0" fillId="2" borderId="0" xfId="0" applyNumberFormat="1" applyFill="1"/>
    <xf numFmtId="4" fontId="4" fillId="9" borderId="0" xfId="0" applyNumberFormat="1" applyFont="1" applyFill="1" applyAlignment="1">
      <alignment horizontal="center" vertical="center"/>
    </xf>
    <xf numFmtId="49" fontId="11" fillId="0" borderId="29" xfId="0" applyNumberFormat="1" applyFont="1" applyBorder="1" applyAlignment="1">
      <alignment vertical="center" wrapText="1"/>
    </xf>
    <xf numFmtId="0" fontId="5" fillId="17" borderId="4" xfId="0" applyFont="1" applyFill="1" applyBorder="1"/>
    <xf numFmtId="171" fontId="0" fillId="2" borderId="30" xfId="0" applyNumberFormat="1" applyFill="1" applyBorder="1"/>
    <xf numFmtId="0" fontId="0" fillId="0" borderId="29" xfId="0" applyBorder="1"/>
    <xf numFmtId="2" fontId="5" fillId="9" borderId="36" xfId="0" applyNumberFormat="1" applyFont="1" applyFill="1" applyBorder="1" applyAlignment="1">
      <alignment horizontal="center" vertical="center"/>
    </xf>
    <xf numFmtId="4" fontId="5" fillId="20" borderId="22" xfId="0" applyNumberFormat="1" applyFont="1" applyFill="1" applyBorder="1" applyAlignment="1">
      <alignment horizontal="center" vertical="center"/>
    </xf>
    <xf numFmtId="4" fontId="5" fillId="6" borderId="23" xfId="0" applyNumberFormat="1" applyFont="1" applyFill="1" applyBorder="1" applyAlignment="1">
      <alignment horizontal="center" vertical="center"/>
    </xf>
    <xf numFmtId="0" fontId="5" fillId="14" borderId="106" xfId="0" applyFont="1" applyFill="1" applyBorder="1" applyAlignment="1">
      <alignment horizontal="center" vertical="center"/>
    </xf>
    <xf numFmtId="0" fontId="5" fillId="14" borderId="21" xfId="0" applyFont="1" applyFill="1" applyBorder="1" applyAlignment="1">
      <alignment horizontal="center" vertical="center"/>
    </xf>
    <xf numFmtId="168" fontId="5" fillId="18" borderId="24" xfId="0" applyNumberFormat="1" applyFont="1" applyFill="1" applyBorder="1" applyAlignment="1">
      <alignment horizontal="center" vertical="center"/>
    </xf>
    <xf numFmtId="2" fontId="5" fillId="23" borderId="24" xfId="0" applyNumberFormat="1" applyFont="1" applyFill="1" applyBorder="1" applyAlignment="1">
      <alignment horizontal="center" vertical="center"/>
    </xf>
    <xf numFmtId="2" fontId="5" fillId="7" borderId="22" xfId="0" applyNumberFormat="1" applyFont="1" applyFill="1" applyBorder="1" applyAlignment="1">
      <alignment horizontal="center" vertical="center"/>
    </xf>
    <xf numFmtId="4" fontId="5" fillId="18" borderId="18" xfId="0" applyNumberFormat="1" applyFont="1" applyFill="1" applyBorder="1" applyAlignment="1">
      <alignment horizontal="center" vertical="center" wrapText="1"/>
    </xf>
    <xf numFmtId="0" fontId="5" fillId="23" borderId="24" xfId="0" applyFont="1" applyFill="1" applyBorder="1" applyAlignment="1">
      <alignment horizontal="center" vertical="center"/>
    </xf>
    <xf numFmtId="0" fontId="5" fillId="23" borderId="23" xfId="0" applyFont="1" applyFill="1" applyBorder="1" applyAlignment="1">
      <alignment horizontal="center" vertical="center"/>
    </xf>
    <xf numFmtId="0" fontId="2" fillId="0" borderId="20" xfId="0" applyFont="1" applyBorder="1" applyAlignment="1">
      <alignment vertical="center" textRotation="90" wrapText="1"/>
    </xf>
    <xf numFmtId="168" fontId="4" fillId="9" borderId="0" xfId="0" applyNumberFormat="1" applyFont="1" applyFill="1" applyAlignment="1">
      <alignment horizontal="center" vertical="center"/>
    </xf>
    <xf numFmtId="4" fontId="4" fillId="9" borderId="0" xfId="0" applyNumberFormat="1" applyFont="1" applyFill="1" applyAlignment="1">
      <alignment horizontal="center" vertical="center" wrapText="1"/>
    </xf>
    <xf numFmtId="2" fontId="0" fillId="2" borderId="0" xfId="0" applyNumberFormat="1" applyFill="1"/>
    <xf numFmtId="0" fontId="23" fillId="0" borderId="0" xfId="0" applyFont="1" applyAlignment="1">
      <alignment horizontal="left" vertical="top"/>
    </xf>
    <xf numFmtId="0" fontId="3" fillId="0" borderId="0" xfId="0" applyFont="1"/>
    <xf numFmtId="49" fontId="14" fillId="0" borderId="0" xfId="0" applyNumberFormat="1" applyFont="1" applyAlignment="1">
      <alignment horizontal="left" vertical="top"/>
    </xf>
    <xf numFmtId="0" fontId="14" fillId="0" borderId="0" xfId="0" applyFont="1" applyAlignment="1">
      <alignment horizontal="left" vertical="top"/>
    </xf>
    <xf numFmtId="0" fontId="14" fillId="2" borderId="0" xfId="0" applyFont="1" applyFill="1" applyAlignment="1">
      <alignment horizontal="left" vertical="top"/>
    </xf>
    <xf numFmtId="0" fontId="4" fillId="0" borderId="0" xfId="0" applyFont="1"/>
    <xf numFmtId="0" fontId="3" fillId="2" borderId="16" xfId="0" applyFont="1" applyFill="1" applyBorder="1" applyAlignment="1">
      <alignment horizontal="center" vertical="center"/>
    </xf>
    <xf numFmtId="0" fontId="5" fillId="2" borderId="0" xfId="0" applyFont="1" applyFill="1" applyAlignment="1">
      <alignment vertical="center"/>
    </xf>
    <xf numFmtId="0" fontId="5" fillId="2" borderId="0" xfId="0" applyFont="1" applyFill="1" applyAlignment="1">
      <alignment horizontal="center" vertical="center"/>
    </xf>
    <xf numFmtId="2" fontId="5" fillId="9" borderId="0" xfId="0" applyNumberFormat="1" applyFont="1" applyFill="1" applyAlignment="1">
      <alignment horizontal="center" vertical="center"/>
    </xf>
    <xf numFmtId="9" fontId="5" fillId="9" borderId="0" xfId="0" applyNumberFormat="1" applyFont="1" applyFill="1" applyAlignment="1">
      <alignment horizontal="center" vertical="center"/>
    </xf>
    <xf numFmtId="0" fontId="7" fillId="2" borderId="0" xfId="0" applyFont="1" applyFill="1" applyAlignment="1">
      <alignment horizontal="right"/>
    </xf>
    <xf numFmtId="2" fontId="12" fillId="9" borderId="0" xfId="0" applyNumberFormat="1" applyFont="1" applyFill="1" applyAlignment="1">
      <alignment horizontal="center" vertical="center"/>
    </xf>
    <xf numFmtId="9" fontId="12" fillId="9" borderId="0" xfId="0" applyNumberFormat="1" applyFont="1" applyFill="1" applyAlignment="1">
      <alignment horizontal="center" vertical="center"/>
    </xf>
    <xf numFmtId="0" fontId="4" fillId="9" borderId="0" xfId="0" applyFont="1" applyFill="1" applyAlignment="1">
      <alignment vertical="top"/>
    </xf>
    <xf numFmtId="0" fontId="0" fillId="9" borderId="0" xfId="0" applyFill="1" applyAlignment="1">
      <alignment vertical="top"/>
    </xf>
    <xf numFmtId="0" fontId="24" fillId="28" borderId="16" xfId="0" applyFont="1" applyFill="1" applyBorder="1" applyAlignment="1">
      <alignment horizontal="center" vertical="center"/>
    </xf>
    <xf numFmtId="49" fontId="30" fillId="0" borderId="16" xfId="0" applyNumberFormat="1" applyFont="1" applyBorder="1" applyAlignment="1">
      <alignment vertical="center" wrapText="1"/>
    </xf>
    <xf numFmtId="164" fontId="16" fillId="0" borderId="16" xfId="0" applyNumberFormat="1" applyFont="1" applyBorder="1" applyAlignment="1">
      <alignment horizontal="right" vertical="center" wrapText="1"/>
    </xf>
    <xf numFmtId="9" fontId="2" fillId="2" borderId="4" xfId="3" applyFont="1" applyFill="1" applyBorder="1" applyAlignment="1">
      <alignment horizontal="center" vertical="top" wrapText="1"/>
    </xf>
    <xf numFmtId="0" fontId="5" fillId="2" borderId="2" xfId="0" applyFont="1" applyFill="1" applyBorder="1"/>
    <xf numFmtId="0" fontId="5" fillId="2" borderId="3" xfId="0" applyFont="1" applyFill="1" applyBorder="1"/>
    <xf numFmtId="0" fontId="5" fillId="0" borderId="1" xfId="0" applyFont="1" applyBorder="1"/>
    <xf numFmtId="0" fontId="5" fillId="0" borderId="3" xfId="0" applyFont="1" applyBorder="1"/>
    <xf numFmtId="0" fontId="5" fillId="0" borderId="2" xfId="0" applyFont="1" applyBorder="1"/>
    <xf numFmtId="0" fontId="0" fillId="2" borderId="50" xfId="0" applyFill="1" applyBorder="1" applyAlignment="1">
      <alignment horizontal="center" vertical="center"/>
    </xf>
    <xf numFmtId="0" fontId="9" fillId="18" borderId="1" xfId="0" applyFont="1" applyFill="1" applyBorder="1" applyAlignment="1">
      <alignment horizontal="center" vertical="center"/>
    </xf>
    <xf numFmtId="164" fontId="20" fillId="18" borderId="5" xfId="0" applyNumberFormat="1" applyFont="1" applyFill="1" applyBorder="1" applyAlignment="1">
      <alignment horizontal="center" vertical="center"/>
    </xf>
    <xf numFmtId="164" fontId="20" fillId="18" borderId="6" xfId="0" applyNumberFormat="1" applyFont="1" applyFill="1" applyBorder="1" applyAlignment="1">
      <alignment horizontal="center" vertical="center"/>
    </xf>
    <xf numFmtId="164" fontId="20" fillId="18" borderId="7" xfId="0" applyNumberFormat="1" applyFont="1" applyFill="1" applyBorder="1" applyAlignment="1">
      <alignment horizontal="center" vertical="center"/>
    </xf>
    <xf numFmtId="0" fontId="0" fillId="9" borderId="0" xfId="0" applyFill="1" applyAlignment="1">
      <alignment horizontal="center" vertical="center"/>
    </xf>
    <xf numFmtId="0" fontId="5" fillId="9" borderId="0" xfId="0" applyFont="1" applyFill="1" applyAlignment="1">
      <alignment horizontal="center" vertical="center" wrapText="1"/>
    </xf>
    <xf numFmtId="164" fontId="5" fillId="9" borderId="0" xfId="0" applyNumberFormat="1" applyFont="1" applyFill="1" applyAlignment="1">
      <alignment vertical="center" wrapText="1"/>
    </xf>
    <xf numFmtId="166" fontId="5" fillId="9" borderId="0" xfId="0" applyNumberFormat="1" applyFont="1" applyFill="1" applyAlignment="1">
      <alignment horizontal="center" vertical="center" wrapText="1"/>
    </xf>
    <xf numFmtId="0" fontId="5" fillId="9" borderId="0" xfId="0" applyFont="1" applyFill="1" applyAlignment="1">
      <alignment horizontal="center" vertical="center"/>
    </xf>
    <xf numFmtId="0" fontId="2" fillId="9" borderId="0" xfId="0" applyFont="1" applyFill="1" applyAlignment="1">
      <alignment horizontal="center" vertical="center"/>
    </xf>
    <xf numFmtId="0" fontId="9" fillId="9" borderId="0" xfId="0" applyFont="1" applyFill="1" applyAlignment="1">
      <alignment horizontal="center" vertical="center"/>
    </xf>
    <xf numFmtId="4" fontId="6" fillId="9" borderId="0" xfId="0" applyNumberFormat="1" applyFont="1" applyFill="1" applyAlignment="1">
      <alignment horizontal="center" vertical="center"/>
    </xf>
    <xf numFmtId="0" fontId="7" fillId="9" borderId="0" xfId="0" applyFont="1" applyFill="1" applyAlignment="1">
      <alignment horizontal="right"/>
    </xf>
    <xf numFmtId="0" fontId="6" fillId="9" borderId="0" xfId="0" applyFont="1" applyFill="1" applyAlignment="1">
      <alignment horizontal="center" vertical="center"/>
    </xf>
    <xf numFmtId="164" fontId="20" fillId="9" borderId="0" xfId="0" applyNumberFormat="1" applyFont="1" applyFill="1" applyAlignment="1">
      <alignment horizontal="center" vertical="center"/>
    </xf>
    <xf numFmtId="164" fontId="6" fillId="9" borderId="0" xfId="0" applyNumberFormat="1" applyFont="1" applyFill="1" applyAlignment="1">
      <alignment horizontal="center" vertical="center"/>
    </xf>
    <xf numFmtId="0" fontId="5" fillId="9" borderId="0" xfId="0" applyFont="1" applyFill="1" applyAlignment="1">
      <alignment horizontal="center" vertical="top"/>
    </xf>
    <xf numFmtId="4" fontId="4" fillId="9" borderId="0" xfId="0" applyNumberFormat="1" applyFont="1" applyFill="1" applyAlignment="1">
      <alignment horizontal="center" vertical="top"/>
    </xf>
    <xf numFmtId="49" fontId="5" fillId="0" borderId="0" xfId="0" applyNumberFormat="1" applyFont="1" applyAlignment="1">
      <alignment horizontal="center" vertical="center"/>
    </xf>
    <xf numFmtId="49" fontId="24" fillId="0" borderId="0" xfId="0" applyNumberFormat="1" applyFont="1" applyAlignment="1">
      <alignment horizontal="center" vertical="center"/>
    </xf>
    <xf numFmtId="49" fontId="30" fillId="0" borderId="0" xfId="0" applyNumberFormat="1" applyFont="1" applyAlignment="1">
      <alignment vertical="top" wrapText="1"/>
    </xf>
    <xf numFmtId="4" fontId="5" fillId="0" borderId="0" xfId="0" applyNumberFormat="1" applyFont="1" applyAlignment="1">
      <alignment horizontal="center" vertical="center"/>
    </xf>
    <xf numFmtId="164" fontId="16" fillId="0" borderId="0" xfId="0" applyNumberFormat="1" applyFont="1" applyAlignment="1">
      <alignment horizontal="right" vertical="center" wrapText="1"/>
    </xf>
    <xf numFmtId="0" fontId="2" fillId="2" borderId="9" xfId="0" applyFont="1" applyFill="1" applyBorder="1"/>
    <xf numFmtId="9" fontId="2" fillId="2" borderId="34" xfId="3" applyFont="1" applyFill="1" applyBorder="1" applyAlignment="1"/>
    <xf numFmtId="2" fontId="0" fillId="0" borderId="8" xfId="0" applyNumberFormat="1" applyBorder="1" applyAlignment="1">
      <alignment vertical="top"/>
    </xf>
    <xf numFmtId="2" fontId="0" fillId="0" borderId="9" xfId="0" applyNumberFormat="1" applyBorder="1" applyAlignment="1">
      <alignment vertical="top"/>
    </xf>
    <xf numFmtId="2" fontId="0" fillId="0" borderId="9" xfId="0" applyNumberFormat="1" applyBorder="1"/>
    <xf numFmtId="10" fontId="5" fillId="2" borderId="11" xfId="3" applyNumberFormat="1" applyFont="1" applyFill="1" applyBorder="1" applyAlignment="1">
      <alignment vertical="center"/>
    </xf>
    <xf numFmtId="2" fontId="2" fillId="9" borderId="18" xfId="0" applyNumberFormat="1" applyFont="1" applyFill="1" applyBorder="1" applyAlignment="1">
      <alignment horizontal="center" vertical="top"/>
    </xf>
    <xf numFmtId="2" fontId="5" fillId="9" borderId="19" xfId="0" applyNumberFormat="1" applyFont="1" applyFill="1" applyBorder="1" applyAlignment="1">
      <alignment horizontal="right" vertical="center"/>
    </xf>
    <xf numFmtId="2" fontId="0" fillId="0" borderId="0" xfId="0" applyNumberFormat="1" applyAlignment="1">
      <alignment vertical="top"/>
    </xf>
    <xf numFmtId="2" fontId="2" fillId="2" borderId="0" xfId="0" applyNumberFormat="1" applyFont="1" applyFill="1"/>
    <xf numFmtId="2" fontId="0" fillId="0" borderId="0" xfId="0" applyNumberFormat="1"/>
    <xf numFmtId="2" fontId="24" fillId="0" borderId="0" xfId="0" applyNumberFormat="1" applyFont="1" applyAlignment="1">
      <alignment horizontal="center" vertical="center"/>
    </xf>
    <xf numFmtId="2" fontId="16" fillId="0" borderId="0" xfId="0" applyNumberFormat="1" applyFont="1" applyAlignment="1">
      <alignment horizontal="right" vertical="center" wrapText="1"/>
    </xf>
    <xf numFmtId="0" fontId="4" fillId="9" borderId="0" xfId="0" applyFont="1" applyFill="1" applyAlignment="1">
      <alignment wrapText="1"/>
    </xf>
    <xf numFmtId="2" fontId="9" fillId="0" borderId="0" xfId="0" applyNumberFormat="1" applyFont="1"/>
    <xf numFmtId="2" fontId="4" fillId="0" borderId="0" xfId="0" applyNumberFormat="1" applyFont="1" applyAlignment="1">
      <alignment vertical="top" wrapText="1"/>
    </xf>
    <xf numFmtId="2" fontId="2" fillId="2" borderId="9" xfId="0" applyNumberFormat="1" applyFont="1" applyFill="1" applyBorder="1"/>
    <xf numFmtId="2" fontId="6" fillId="0" borderId="16" xfId="0" applyNumberFormat="1" applyFont="1" applyBorder="1"/>
    <xf numFmtId="2" fontId="2" fillId="9" borderId="0" xfId="0" applyNumberFormat="1" applyFont="1" applyFill="1" applyAlignment="1">
      <alignment horizontal="center" vertical="top"/>
    </xf>
    <xf numFmtId="2" fontId="5" fillId="9" borderId="0" xfId="0" applyNumberFormat="1" applyFont="1" applyFill="1" applyAlignment="1">
      <alignment horizontal="right" vertical="center"/>
    </xf>
    <xf numFmtId="2" fontId="5" fillId="9" borderId="0" xfId="0" applyNumberFormat="1" applyFont="1" applyFill="1" applyAlignment="1">
      <alignment horizontal="center" vertical="center" wrapText="1"/>
    </xf>
    <xf numFmtId="2" fontId="2" fillId="9" borderId="0" xfId="0" applyNumberFormat="1" applyFont="1" applyFill="1" applyAlignment="1">
      <alignment horizontal="center" vertical="center"/>
    </xf>
    <xf numFmtId="164" fontId="4" fillId="9" borderId="0" xfId="0" applyNumberFormat="1" applyFont="1" applyFill="1" applyAlignment="1">
      <alignment horizontal="center" vertical="center"/>
    </xf>
    <xf numFmtId="2" fontId="5" fillId="9" borderId="0" xfId="0" applyNumberFormat="1" applyFont="1" applyFill="1" applyAlignment="1">
      <alignment vertical="center"/>
    </xf>
    <xf numFmtId="10" fontId="5" fillId="9" borderId="0" xfId="0" applyNumberFormat="1" applyFont="1" applyFill="1" applyAlignment="1">
      <alignment horizontal="center" vertical="center"/>
    </xf>
    <xf numFmtId="164" fontId="2" fillId="9" borderId="0" xfId="0" applyNumberFormat="1" applyFont="1" applyFill="1" applyAlignment="1">
      <alignment horizontal="center" vertical="center"/>
    </xf>
    <xf numFmtId="164" fontId="5" fillId="9" borderId="0" xfId="0" applyNumberFormat="1" applyFont="1" applyFill="1" applyAlignment="1">
      <alignment horizontal="center" vertical="center"/>
    </xf>
    <xf numFmtId="164" fontId="4" fillId="2" borderId="0" xfId="0" applyNumberFormat="1" applyFont="1" applyFill="1" applyAlignment="1">
      <alignment horizontal="center" vertical="center"/>
    </xf>
    <xf numFmtId="10" fontId="3" fillId="9" borderId="0" xfId="0" applyNumberFormat="1" applyFont="1" applyFill="1" applyAlignment="1">
      <alignment vertical="center"/>
    </xf>
    <xf numFmtId="0" fontId="1" fillId="0" borderId="43" xfId="4" applyBorder="1"/>
    <xf numFmtId="0" fontId="1" fillId="0" borderId="44" xfId="4" applyBorder="1"/>
    <xf numFmtId="0" fontId="2" fillId="0" borderId="0" xfId="0" applyFont="1" applyAlignment="1">
      <alignment horizontal="left" vertical="center" readingOrder="1"/>
    </xf>
    <xf numFmtId="0" fontId="0" fillId="0" borderId="0" xfId="0" applyAlignment="1">
      <alignment horizontal="center"/>
    </xf>
    <xf numFmtId="0" fontId="3" fillId="0" borderId="0" xfId="0" applyFont="1" applyAlignment="1">
      <alignment horizontal="center" vertical="center"/>
    </xf>
    <xf numFmtId="49" fontId="11" fillId="0" borderId="0" xfId="0" applyNumberFormat="1" applyFont="1" applyAlignment="1">
      <alignment vertical="center" wrapText="1"/>
    </xf>
    <xf numFmtId="167" fontId="3" fillId="0" borderId="0" xfId="0" applyNumberFormat="1" applyFont="1" applyAlignment="1">
      <alignment vertical="center"/>
    </xf>
    <xf numFmtId="172" fontId="4" fillId="7" borderId="4" xfId="0" applyNumberFormat="1" applyFont="1" applyFill="1" applyBorder="1" applyAlignment="1">
      <alignment horizontal="center" vertical="center"/>
    </xf>
    <xf numFmtId="164" fontId="0" fillId="0" borderId="9" xfId="0" applyNumberFormat="1" applyBorder="1" applyAlignment="1">
      <alignment vertical="top"/>
    </xf>
    <xf numFmtId="164" fontId="0" fillId="0" borderId="9" xfId="0" applyNumberFormat="1" applyBorder="1"/>
    <xf numFmtId="164" fontId="2" fillId="9" borderId="18" xfId="0" applyNumberFormat="1" applyFont="1" applyFill="1" applyBorder="1" applyAlignment="1">
      <alignment horizontal="center" vertical="top"/>
    </xf>
    <xf numFmtId="164" fontId="5" fillId="9" borderId="19" xfId="0" applyNumberFormat="1" applyFont="1" applyFill="1" applyBorder="1" applyAlignment="1">
      <alignment horizontal="right" vertical="center"/>
    </xf>
    <xf numFmtId="164" fontId="5" fillId="9" borderId="19" xfId="0" applyNumberFormat="1" applyFont="1" applyFill="1" applyBorder="1" applyAlignment="1">
      <alignment horizontal="center" vertical="center" wrapText="1"/>
    </xf>
    <xf numFmtId="164" fontId="5" fillId="9" borderId="19" xfId="0" applyNumberFormat="1" applyFont="1" applyFill="1" applyBorder="1" applyAlignment="1">
      <alignment horizontal="center" vertical="center"/>
    </xf>
    <xf numFmtId="164" fontId="2" fillId="9" borderId="19" xfId="0" applyNumberFormat="1" applyFont="1" applyFill="1" applyBorder="1" applyAlignment="1">
      <alignment horizontal="center" vertical="center"/>
    </xf>
    <xf numFmtId="164" fontId="0" fillId="0" borderId="0" xfId="0" applyNumberFormat="1" applyAlignment="1">
      <alignment vertical="top"/>
    </xf>
    <xf numFmtId="164" fontId="2" fillId="2" borderId="0" xfId="0" applyNumberFormat="1" applyFont="1" applyFill="1"/>
    <xf numFmtId="164" fontId="0" fillId="0" borderId="0" xfId="0" applyNumberFormat="1"/>
    <xf numFmtId="0" fontId="0" fillId="30" borderId="31" xfId="0" applyFill="1" applyBorder="1"/>
    <xf numFmtId="0" fontId="0" fillId="30" borderId="45" xfId="0" applyFill="1" applyBorder="1"/>
    <xf numFmtId="0" fontId="0" fillId="30" borderId="32" xfId="0" applyFill="1" applyBorder="1"/>
    <xf numFmtId="0" fontId="0" fillId="30" borderId="45" xfId="0" applyFill="1" applyBorder="1" applyAlignment="1">
      <alignment horizontal="center" vertical="center"/>
    </xf>
    <xf numFmtId="164" fontId="2" fillId="15" borderId="2" xfId="0" applyNumberFormat="1" applyFont="1" applyFill="1" applyBorder="1" applyAlignment="1">
      <alignment vertical="top"/>
    </xf>
    <xf numFmtId="164" fontId="2" fillId="15" borderId="3" xfId="0" applyNumberFormat="1" applyFont="1" applyFill="1" applyBorder="1" applyAlignment="1">
      <alignment vertical="top"/>
    </xf>
    <xf numFmtId="0" fontId="32" fillId="31" borderId="35" xfId="0" applyFont="1" applyFill="1" applyBorder="1" applyAlignment="1">
      <alignment vertical="center" textRotation="90"/>
    </xf>
    <xf numFmtId="0" fontId="32" fillId="31" borderId="48" xfId="0" applyFont="1" applyFill="1" applyBorder="1" applyAlignment="1">
      <alignment vertical="center" textRotation="90"/>
    </xf>
    <xf numFmtId="10" fontId="5" fillId="2" borderId="4" xfId="3" applyNumberFormat="1" applyFont="1" applyFill="1" applyBorder="1" applyAlignment="1">
      <alignment vertical="center"/>
    </xf>
    <xf numFmtId="10" fontId="2" fillId="2" borderId="4" xfId="3" applyNumberFormat="1" applyFont="1" applyFill="1" applyBorder="1" applyAlignment="1">
      <alignment horizontal="center" vertical="top" wrapText="1"/>
    </xf>
    <xf numFmtId="2" fontId="12" fillId="18" borderId="5" xfId="0" applyNumberFormat="1" applyFont="1" applyFill="1" applyBorder="1" applyAlignment="1">
      <alignment horizontal="center" vertical="center"/>
    </xf>
    <xf numFmtId="2" fontId="12" fillId="6" borderId="5" xfId="0" applyNumberFormat="1" applyFont="1" applyFill="1" applyBorder="1" applyAlignment="1">
      <alignment horizontal="center" vertical="center"/>
    </xf>
    <xf numFmtId="9" fontId="5" fillId="18" borderId="4" xfId="3" applyFont="1" applyFill="1" applyBorder="1" applyAlignment="1">
      <alignment horizontal="center" vertical="center"/>
    </xf>
    <xf numFmtId="9" fontId="5" fillId="6" borderId="4" xfId="3" applyFont="1" applyFill="1" applyBorder="1" applyAlignment="1">
      <alignment horizontal="center" vertical="center"/>
    </xf>
    <xf numFmtId="49" fontId="3" fillId="0" borderId="0" xfId="0" applyNumberFormat="1" applyFont="1" applyAlignment="1">
      <alignment horizontal="center" vertical="center"/>
    </xf>
    <xf numFmtId="0" fontId="0" fillId="0" borderId="0" xfId="0" applyAlignment="1">
      <alignment vertical="center"/>
    </xf>
    <xf numFmtId="0" fontId="0" fillId="2" borderId="0" xfId="0" applyFill="1" applyAlignment="1">
      <alignment vertical="center"/>
    </xf>
    <xf numFmtId="0" fontId="1" fillId="0" borderId="43" xfId="4" applyBorder="1" applyAlignment="1">
      <alignment vertical="center"/>
    </xf>
    <xf numFmtId="0" fontId="1" fillId="0" borderId="44" xfId="4" applyBorder="1" applyAlignment="1">
      <alignment vertical="center"/>
    </xf>
    <xf numFmtId="0" fontId="15" fillId="0" borderId="0" xfId="0" applyFont="1" applyAlignment="1">
      <alignment horizontal="left" vertical="center" readingOrder="1"/>
    </xf>
    <xf numFmtId="0" fontId="4" fillId="2" borderId="0" xfId="0" applyFont="1" applyFill="1" applyAlignment="1">
      <alignment vertical="center"/>
    </xf>
    <xf numFmtId="0" fontId="0" fillId="9" borderId="0" xfId="0" applyFill="1" applyAlignment="1">
      <alignment vertical="center"/>
    </xf>
    <xf numFmtId="49" fontId="5" fillId="0" borderId="31" xfId="0" applyNumberFormat="1" applyFont="1" applyBorder="1" applyAlignment="1">
      <alignment vertical="center" wrapText="1"/>
    </xf>
    <xf numFmtId="49" fontId="5" fillId="33" borderId="32" xfId="0" applyNumberFormat="1" applyFont="1" applyFill="1" applyBorder="1" applyAlignment="1">
      <alignment vertical="center" wrapText="1"/>
    </xf>
    <xf numFmtId="0" fontId="4" fillId="2" borderId="0" xfId="0" applyFont="1" applyFill="1" applyAlignment="1">
      <alignment vertical="center" wrapText="1"/>
    </xf>
    <xf numFmtId="0" fontId="4" fillId="2" borderId="0" xfId="0" applyFont="1" applyFill="1" applyAlignment="1">
      <alignment vertical="top" wrapText="1"/>
    </xf>
    <xf numFmtId="0" fontId="3" fillId="2" borderId="0" xfId="0" applyFont="1" applyFill="1" applyAlignment="1">
      <alignment vertical="center" wrapText="1"/>
    </xf>
    <xf numFmtId="49" fontId="5" fillId="0" borderId="109" xfId="0" applyNumberFormat="1" applyFont="1" applyBorder="1" applyAlignment="1">
      <alignment vertical="center"/>
    </xf>
    <xf numFmtId="49" fontId="5" fillId="0" borderId="107" xfId="0" applyNumberFormat="1" applyFont="1" applyBorder="1" applyAlignment="1">
      <alignment vertical="center"/>
    </xf>
    <xf numFmtId="0" fontId="50" fillId="0" borderId="0" xfId="0" applyFont="1" applyAlignment="1">
      <alignment horizontal="right"/>
    </xf>
    <xf numFmtId="0" fontId="24" fillId="30" borderId="16" xfId="0" applyFont="1" applyFill="1" applyBorder="1" applyAlignment="1">
      <alignment horizontal="center" vertical="center"/>
    </xf>
    <xf numFmtId="49" fontId="24" fillId="30" borderId="16" xfId="0" applyNumberFormat="1" applyFont="1" applyFill="1" applyBorder="1" applyAlignment="1">
      <alignment horizontal="center" vertical="center"/>
    </xf>
    <xf numFmtId="49" fontId="24" fillId="30" borderId="16" xfId="0" applyNumberFormat="1" applyFont="1" applyFill="1" applyBorder="1" applyAlignment="1">
      <alignment vertical="center" wrapText="1"/>
    </xf>
    <xf numFmtId="4" fontId="5" fillId="30" borderId="16" xfId="0" applyNumberFormat="1" applyFont="1" applyFill="1" applyBorder="1" applyAlignment="1">
      <alignment horizontal="center" vertical="center"/>
    </xf>
    <xf numFmtId="164" fontId="16" fillId="30" borderId="16" xfId="0" applyNumberFormat="1" applyFont="1" applyFill="1" applyBorder="1" applyAlignment="1">
      <alignment horizontal="right" vertical="center" wrapText="1"/>
    </xf>
    <xf numFmtId="10" fontId="5" fillId="30" borderId="4" xfId="3" applyNumberFormat="1" applyFont="1" applyFill="1" applyBorder="1" applyAlignment="1">
      <alignment vertical="center"/>
    </xf>
    <xf numFmtId="2" fontId="12" fillId="30" borderId="5" xfId="0" applyNumberFormat="1" applyFont="1" applyFill="1" applyBorder="1" applyAlignment="1">
      <alignment horizontal="center" vertical="center"/>
    </xf>
    <xf numFmtId="9" fontId="5" fillId="30" borderId="4" xfId="3" applyFont="1" applyFill="1" applyBorder="1" applyAlignment="1">
      <alignment horizontal="center" vertical="center"/>
    </xf>
    <xf numFmtId="14" fontId="0" fillId="0" borderId="0" xfId="0" applyNumberFormat="1"/>
    <xf numFmtId="0" fontId="0" fillId="0" borderId="55" xfId="0" applyBorder="1"/>
    <xf numFmtId="0" fontId="53" fillId="0" borderId="0" xfId="0" applyFont="1"/>
    <xf numFmtId="0" fontId="54" fillId="33" borderId="0" xfId="0" applyFont="1" applyFill="1"/>
    <xf numFmtId="0" fontId="55" fillId="0" borderId="0" xfId="0" applyFont="1"/>
    <xf numFmtId="0" fontId="0" fillId="33" borderId="0" xfId="0" applyFill="1"/>
    <xf numFmtId="0" fontId="55" fillId="33" borderId="0" xfId="0" applyFont="1" applyFill="1"/>
    <xf numFmtId="0" fontId="56" fillId="34" borderId="0" xfId="0" applyFont="1" applyFill="1"/>
    <xf numFmtId="0" fontId="55" fillId="33" borderId="55" xfId="0" applyFont="1" applyFill="1" applyBorder="1"/>
    <xf numFmtId="0" fontId="0" fillId="34" borderId="0" xfId="0" applyFill="1"/>
    <xf numFmtId="0" fontId="0" fillId="0" borderId="4" xfId="0" applyBorder="1"/>
    <xf numFmtId="0" fontId="0" fillId="0" borderId="0" xfId="0" applyAlignment="1">
      <alignment horizontal="left"/>
    </xf>
    <xf numFmtId="0" fontId="0" fillId="32" borderId="0" xfId="0" applyFill="1"/>
    <xf numFmtId="49" fontId="26" fillId="12" borderId="31" xfId="0" applyNumberFormat="1" applyFont="1" applyFill="1" applyBorder="1" applyAlignment="1">
      <alignment vertical="center"/>
    </xf>
    <xf numFmtId="49" fontId="26" fillId="12" borderId="45" xfId="0" applyNumberFormat="1" applyFont="1" applyFill="1" applyBorder="1" applyAlignment="1">
      <alignment vertical="center"/>
    </xf>
    <xf numFmtId="49" fontId="26" fillId="12" borderId="32" xfId="0" applyNumberFormat="1" applyFont="1" applyFill="1" applyBorder="1" applyAlignment="1">
      <alignment vertical="center"/>
    </xf>
    <xf numFmtId="0" fontId="51" fillId="0" borderId="0" xfId="0" applyFont="1" applyAlignment="1">
      <alignment horizontal="right"/>
    </xf>
    <xf numFmtId="0" fontId="6" fillId="18" borderId="1" xfId="0" applyFont="1" applyFill="1" applyBorder="1" applyAlignment="1">
      <alignment horizontal="center" vertical="center" wrapText="1"/>
    </xf>
    <xf numFmtId="0" fontId="6" fillId="18" borderId="2" xfId="0" applyFont="1" applyFill="1" applyBorder="1" applyAlignment="1">
      <alignment horizontal="center" vertical="center" wrapText="1"/>
    </xf>
    <xf numFmtId="0" fontId="6" fillId="18" borderId="3" xfId="0" applyFont="1" applyFill="1" applyBorder="1" applyAlignment="1">
      <alignment horizontal="center" vertical="center" wrapText="1"/>
    </xf>
    <xf numFmtId="44" fontId="3" fillId="25" borderId="16" xfId="0" applyNumberFormat="1" applyFont="1" applyFill="1" applyBorder="1" applyAlignment="1">
      <alignment horizontal="center" vertical="center"/>
    </xf>
    <xf numFmtId="164" fontId="5" fillId="25" borderId="1" xfId="0" applyNumberFormat="1" applyFont="1" applyFill="1" applyBorder="1" applyAlignment="1">
      <alignment horizontal="center" vertical="center"/>
    </xf>
    <xf numFmtId="164" fontId="5" fillId="25" borderId="2" xfId="0" applyNumberFormat="1" applyFont="1" applyFill="1" applyBorder="1" applyAlignment="1">
      <alignment horizontal="center" vertical="center"/>
    </xf>
    <xf numFmtId="164" fontId="5" fillId="25" borderId="3" xfId="0" applyNumberFormat="1" applyFont="1" applyFill="1" applyBorder="1" applyAlignment="1">
      <alignment horizontal="center" vertical="center"/>
    </xf>
    <xf numFmtId="44" fontId="3" fillId="25" borderId="31" xfId="0" applyNumberFormat="1" applyFont="1" applyFill="1" applyBorder="1" applyAlignment="1">
      <alignment horizontal="center" vertical="center"/>
    </xf>
    <xf numFmtId="44" fontId="3" fillId="25" borderId="45" xfId="0" applyNumberFormat="1" applyFont="1" applyFill="1" applyBorder="1" applyAlignment="1">
      <alignment horizontal="center" vertical="center"/>
    </xf>
    <xf numFmtId="44" fontId="3" fillId="25" borderId="32" xfId="0" applyNumberFormat="1" applyFont="1" applyFill="1" applyBorder="1" applyAlignment="1">
      <alignment horizontal="center" vertical="center"/>
    </xf>
    <xf numFmtId="0" fontId="2" fillId="2" borderId="31" xfId="0" applyFont="1" applyFill="1" applyBorder="1" applyAlignment="1">
      <alignment horizontal="left" vertical="center" wrapText="1"/>
    </xf>
    <xf numFmtId="0" fontId="2" fillId="2" borderId="45" xfId="0" applyFont="1" applyFill="1" applyBorder="1" applyAlignment="1">
      <alignment horizontal="left" vertical="center" wrapText="1"/>
    </xf>
    <xf numFmtId="0" fontId="2" fillId="2" borderId="32" xfId="0" applyFont="1" applyFill="1" applyBorder="1" applyAlignment="1">
      <alignment horizontal="left" vertical="center" wrapText="1"/>
    </xf>
    <xf numFmtId="0" fontId="2" fillId="2" borderId="110" xfId="0" applyFont="1" applyFill="1" applyBorder="1" applyAlignment="1">
      <alignment horizontal="left" vertical="center" wrapText="1"/>
    </xf>
    <xf numFmtId="0" fontId="2" fillId="2" borderId="111" xfId="0" applyFont="1" applyFill="1" applyBorder="1" applyAlignment="1">
      <alignment horizontal="left" vertical="center" wrapText="1"/>
    </xf>
    <xf numFmtId="0" fontId="2" fillId="2" borderId="112" xfId="0" applyFont="1" applyFill="1" applyBorder="1" applyAlignment="1">
      <alignment horizontal="left" vertical="center" wrapText="1"/>
    </xf>
    <xf numFmtId="0" fontId="5" fillId="2" borderId="31" xfId="0" applyFont="1" applyFill="1" applyBorder="1" applyAlignment="1">
      <alignment horizontal="left" vertical="center" wrapText="1"/>
    </xf>
    <xf numFmtId="0" fontId="5" fillId="2" borderId="45" xfId="0" applyFont="1" applyFill="1" applyBorder="1" applyAlignment="1">
      <alignment horizontal="left" vertical="center" wrapText="1"/>
    </xf>
    <xf numFmtId="0" fontId="5" fillId="2" borderId="32" xfId="0" applyFont="1" applyFill="1" applyBorder="1" applyAlignment="1">
      <alignment horizontal="left" vertical="center" wrapText="1"/>
    </xf>
    <xf numFmtId="0" fontId="49" fillId="2" borderId="16" xfId="0" applyFont="1" applyFill="1" applyBorder="1" applyAlignment="1">
      <alignment horizontal="left" vertical="center" wrapText="1"/>
    </xf>
    <xf numFmtId="4" fontId="4" fillId="2" borderId="0" xfId="0" applyNumberFormat="1" applyFont="1" applyFill="1" applyAlignment="1">
      <alignment horizontal="center"/>
    </xf>
    <xf numFmtId="0" fontId="4" fillId="2" borderId="0" xfId="0" applyFont="1" applyFill="1" applyAlignment="1">
      <alignment horizontal="center"/>
    </xf>
    <xf numFmtId="4" fontId="4" fillId="2" borderId="0" xfId="0" applyNumberFormat="1" applyFont="1" applyFill="1" applyAlignment="1">
      <alignment horizontal="right" vertical="center"/>
    </xf>
    <xf numFmtId="4" fontId="4" fillId="2" borderId="0" xfId="0" applyNumberFormat="1" applyFont="1" applyFill="1" applyAlignment="1">
      <alignment horizontal="center" vertical="center"/>
    </xf>
    <xf numFmtId="0" fontId="4" fillId="2" borderId="0" xfId="0" applyFont="1" applyFill="1" applyAlignment="1">
      <alignment horizontal="center" vertical="center"/>
    </xf>
    <xf numFmtId="0" fontId="2" fillId="2" borderId="16" xfId="0" applyFont="1" applyFill="1" applyBorder="1" applyAlignment="1">
      <alignment horizontal="left" vertical="center" wrapText="1"/>
    </xf>
    <xf numFmtId="0" fontId="48" fillId="2" borderId="16" xfId="0" applyFont="1" applyFill="1" applyBorder="1" applyAlignment="1">
      <alignment horizontal="left" vertical="center" wrapText="1"/>
    </xf>
    <xf numFmtId="0" fontId="2" fillId="9" borderId="29" xfId="0" applyFont="1" applyFill="1" applyBorder="1" applyAlignment="1">
      <alignment horizontal="center" vertical="top"/>
    </xf>
    <xf numFmtId="0" fontId="2" fillId="9" borderId="0" xfId="0" applyFont="1" applyFill="1" applyAlignment="1">
      <alignment horizontal="center" vertical="top"/>
    </xf>
    <xf numFmtId="4" fontId="5" fillId="9" borderId="0" xfId="0" applyNumberFormat="1" applyFont="1" applyFill="1" applyAlignment="1">
      <alignment horizontal="right" vertical="center"/>
    </xf>
    <xf numFmtId="0" fontId="47" fillId="2" borderId="16" xfId="0" applyFont="1" applyFill="1" applyBorder="1" applyAlignment="1">
      <alignment horizontal="left" vertical="center" wrapText="1"/>
    </xf>
    <xf numFmtId="0" fontId="5" fillId="2" borderId="16" xfId="0" applyFont="1" applyFill="1" applyBorder="1" applyAlignment="1">
      <alignment horizontal="left" vertical="center" wrapText="1"/>
    </xf>
    <xf numFmtId="0" fontId="47" fillId="2" borderId="45" xfId="0" applyFont="1" applyFill="1" applyBorder="1" applyAlignment="1">
      <alignment horizontal="left" vertical="center" wrapText="1"/>
    </xf>
    <xf numFmtId="0" fontId="47" fillId="2" borderId="32" xfId="0" applyFont="1" applyFill="1" applyBorder="1" applyAlignment="1">
      <alignment horizontal="left" vertical="center" wrapText="1"/>
    </xf>
    <xf numFmtId="0" fontId="2" fillId="2" borderId="29" xfId="0" applyFont="1" applyFill="1" applyBorder="1"/>
    <xf numFmtId="0" fontId="2" fillId="2" borderId="0" xfId="0" applyFont="1" applyFill="1"/>
    <xf numFmtId="49" fontId="41" fillId="27" borderId="31" xfId="0" applyNumberFormat="1" applyFont="1" applyFill="1" applyBorder="1" applyAlignment="1">
      <alignment horizontal="center" vertical="center" wrapText="1"/>
    </xf>
    <xf numFmtId="49" fontId="41" fillId="27" borderId="45" xfId="0" applyNumberFormat="1" applyFont="1" applyFill="1" applyBorder="1" applyAlignment="1">
      <alignment horizontal="center" vertical="center" wrapText="1"/>
    </xf>
    <xf numFmtId="49" fontId="41" fillId="27" borderId="32" xfId="0" applyNumberFormat="1" applyFont="1" applyFill="1" applyBorder="1" applyAlignment="1">
      <alignment horizontal="center" vertical="center" wrapText="1"/>
    </xf>
    <xf numFmtId="2" fontId="5" fillId="9" borderId="29" xfId="0" applyNumberFormat="1" applyFont="1" applyFill="1" applyBorder="1" applyAlignment="1">
      <alignment horizontal="right" vertical="center"/>
    </xf>
    <xf numFmtId="2" fontId="5" fillId="9" borderId="0" xfId="0" applyNumberFormat="1" applyFont="1" applyFill="1" applyAlignment="1">
      <alignment horizontal="right" vertical="center"/>
    </xf>
    <xf numFmtId="2" fontId="2" fillId="9" borderId="29" xfId="0" applyNumberFormat="1" applyFont="1" applyFill="1" applyBorder="1" applyAlignment="1">
      <alignment horizontal="center" vertical="top"/>
    </xf>
    <xf numFmtId="2" fontId="2" fillId="9" borderId="0" xfId="0" applyNumberFormat="1" applyFont="1" applyFill="1" applyAlignment="1">
      <alignment horizontal="center" vertical="top"/>
    </xf>
    <xf numFmtId="2" fontId="4" fillId="9" borderId="0" xfId="0" applyNumberFormat="1" applyFont="1" applyFill="1" applyAlignment="1">
      <alignment horizontal="center" vertical="center"/>
    </xf>
    <xf numFmtId="49" fontId="39" fillId="32" borderId="31" xfId="0" applyNumberFormat="1" applyFont="1" applyFill="1" applyBorder="1" applyAlignment="1">
      <alignment horizontal="center" vertical="center" wrapText="1"/>
    </xf>
    <xf numFmtId="49" fontId="39" fillId="32" borderId="45" xfId="0" applyNumberFormat="1" applyFont="1" applyFill="1" applyBorder="1" applyAlignment="1">
      <alignment horizontal="center" vertical="center" wrapText="1"/>
    </xf>
    <xf numFmtId="49" fontId="39" fillId="32" borderId="32" xfId="0" applyNumberFormat="1" applyFont="1" applyFill="1" applyBorder="1" applyAlignment="1">
      <alignment horizontal="center" vertical="center" wrapText="1"/>
    </xf>
    <xf numFmtId="2" fontId="6" fillId="27" borderId="1" xfId="0" applyNumberFormat="1" applyFont="1" applyFill="1" applyBorder="1" applyAlignment="1">
      <alignment horizontal="center" vertical="center"/>
    </xf>
    <xf numFmtId="2" fontId="6" fillId="27" borderId="3" xfId="0" applyNumberFormat="1" applyFont="1" applyFill="1" applyBorder="1" applyAlignment="1">
      <alignment horizontal="center" vertical="center"/>
    </xf>
    <xf numFmtId="0" fontId="3" fillId="15" borderId="35" xfId="0" applyFont="1" applyFill="1" applyBorder="1" applyAlignment="1">
      <alignment horizontal="center" vertical="center" wrapText="1"/>
    </xf>
    <xf numFmtId="0" fontId="3" fillId="15" borderId="48" xfId="0" applyFont="1" applyFill="1" applyBorder="1" applyAlignment="1">
      <alignment horizontal="center" vertical="center" wrapText="1"/>
    </xf>
    <xf numFmtId="0" fontId="3" fillId="15" borderId="49" xfId="0" applyFont="1" applyFill="1" applyBorder="1" applyAlignment="1">
      <alignment horizontal="center" vertical="center" wrapText="1"/>
    </xf>
    <xf numFmtId="164" fontId="5" fillId="6" borderId="61" xfId="0" applyNumberFormat="1" applyFont="1" applyFill="1" applyBorder="1" applyAlignment="1">
      <alignment horizontal="right" vertical="center"/>
    </xf>
    <xf numFmtId="164" fontId="5" fillId="6" borderId="52" xfId="0" applyNumberFormat="1" applyFont="1" applyFill="1" applyBorder="1" applyAlignment="1">
      <alignment horizontal="right" vertical="center"/>
    </xf>
    <xf numFmtId="164" fontId="5" fillId="5" borderId="1" xfId="0" applyNumberFormat="1" applyFont="1" applyFill="1" applyBorder="1" applyAlignment="1">
      <alignment horizontal="center" vertical="center"/>
    </xf>
    <xf numFmtId="164" fontId="5" fillId="5" borderId="3" xfId="0" applyNumberFormat="1" applyFont="1" applyFill="1" applyBorder="1" applyAlignment="1">
      <alignment horizontal="center" vertical="center"/>
    </xf>
    <xf numFmtId="164" fontId="5" fillId="11" borderId="61" xfId="0" applyNumberFormat="1" applyFont="1" applyFill="1" applyBorder="1" applyAlignment="1">
      <alignment horizontal="right" vertical="center"/>
    </xf>
    <xf numFmtId="164" fontId="5" fillId="11" borderId="52" xfId="0" applyNumberFormat="1" applyFont="1" applyFill="1" applyBorder="1" applyAlignment="1">
      <alignment horizontal="right" vertical="center"/>
    </xf>
    <xf numFmtId="164" fontId="5" fillId="13" borderId="61" xfId="0" applyNumberFormat="1" applyFont="1" applyFill="1" applyBorder="1" applyAlignment="1">
      <alignment horizontal="right" vertical="center"/>
    </xf>
    <xf numFmtId="164" fontId="5" fillId="13" borderId="52" xfId="0" applyNumberFormat="1" applyFont="1" applyFill="1" applyBorder="1" applyAlignment="1">
      <alignment horizontal="right" vertical="center"/>
    </xf>
    <xf numFmtId="2" fontId="10" fillId="0" borderId="8" xfId="0" applyNumberFormat="1" applyFont="1" applyBorder="1" applyAlignment="1">
      <alignment horizontal="center" vertical="center" wrapText="1"/>
    </xf>
    <xf numFmtId="2" fontId="10" fillId="0" borderId="34" xfId="0" applyNumberFormat="1" applyFont="1" applyBorder="1" applyAlignment="1">
      <alignment horizontal="center" vertical="center" wrapText="1"/>
    </xf>
    <xf numFmtId="164" fontId="5" fillId="8" borderId="61" xfId="0" applyNumberFormat="1" applyFont="1" applyFill="1" applyBorder="1" applyAlignment="1">
      <alignment horizontal="right" vertical="center"/>
    </xf>
    <xf numFmtId="164" fontId="5" fillId="8" borderId="52" xfId="0" applyNumberFormat="1" applyFont="1" applyFill="1" applyBorder="1" applyAlignment="1">
      <alignment horizontal="right" vertical="center"/>
    </xf>
    <xf numFmtId="164" fontId="5" fillId="4" borderId="61" xfId="0" applyNumberFormat="1" applyFont="1" applyFill="1" applyBorder="1" applyAlignment="1">
      <alignment horizontal="right" vertical="center"/>
    </xf>
    <xf numFmtId="164" fontId="5" fillId="4" borderId="24" xfId="0" applyNumberFormat="1" applyFont="1" applyFill="1" applyBorder="1" applyAlignment="1">
      <alignment horizontal="right" vertical="center"/>
    </xf>
    <xf numFmtId="2" fontId="6" fillId="0" borderId="16" xfId="0" applyNumberFormat="1" applyFont="1" applyBorder="1" applyAlignment="1">
      <alignment horizontal="center"/>
    </xf>
    <xf numFmtId="10" fontId="2" fillId="2" borderId="13" xfId="0" applyNumberFormat="1" applyFont="1" applyFill="1" applyBorder="1" applyAlignment="1">
      <alignment horizontal="center"/>
    </xf>
    <xf numFmtId="10" fontId="2" fillId="2" borderId="15" xfId="0" applyNumberFormat="1" applyFont="1" applyFill="1" applyBorder="1" applyAlignment="1">
      <alignment horizontal="center"/>
    </xf>
    <xf numFmtId="49" fontId="41" fillId="27" borderId="16" xfId="0" applyNumberFormat="1" applyFont="1" applyFill="1" applyBorder="1" applyAlignment="1">
      <alignment horizontal="center" vertical="center" wrapText="1"/>
    </xf>
    <xf numFmtId="164" fontId="5" fillId="13" borderId="1" xfId="0" applyNumberFormat="1" applyFont="1" applyFill="1" applyBorder="1" applyAlignment="1">
      <alignment horizontal="right" vertical="center"/>
    </xf>
    <xf numFmtId="164" fontId="5" fillId="13" borderId="3" xfId="0" applyNumberFormat="1" applyFont="1" applyFill="1" applyBorder="1" applyAlignment="1">
      <alignment horizontal="right" vertical="center"/>
    </xf>
    <xf numFmtId="2" fontId="4" fillId="0" borderId="18" xfId="0" applyNumberFormat="1" applyFont="1" applyBorder="1" applyAlignment="1">
      <alignment horizontal="center" vertical="center"/>
    </xf>
    <xf numFmtId="2" fontId="4" fillId="0" borderId="28" xfId="0" applyNumberFormat="1" applyFont="1" applyBorder="1" applyAlignment="1">
      <alignment horizontal="center" vertical="center"/>
    </xf>
    <xf numFmtId="164" fontId="5" fillId="8" borderId="102" xfId="0" applyNumberFormat="1" applyFont="1" applyFill="1" applyBorder="1" applyAlignment="1">
      <alignment horizontal="right" vertical="center"/>
    </xf>
    <xf numFmtId="164" fontId="5" fillId="8" borderId="46" xfId="0" applyNumberFormat="1" applyFont="1" applyFill="1" applyBorder="1" applyAlignment="1">
      <alignment horizontal="right" vertical="center"/>
    </xf>
    <xf numFmtId="164" fontId="5" fillId="4" borderId="1" xfId="0" applyNumberFormat="1" applyFont="1" applyFill="1" applyBorder="1" applyAlignment="1">
      <alignment horizontal="right" vertical="center"/>
    </xf>
    <xf numFmtId="164" fontId="5" fillId="4" borderId="37" xfId="0" applyNumberFormat="1" applyFont="1" applyFill="1" applyBorder="1" applyAlignment="1">
      <alignment horizontal="right" vertical="center"/>
    </xf>
    <xf numFmtId="2" fontId="0" fillId="0" borderId="0" xfId="0" applyNumberFormat="1"/>
    <xf numFmtId="164" fontId="0" fillId="0" borderId="1" xfId="0" applyNumberFormat="1" applyBorder="1" applyAlignment="1">
      <alignment horizontal="center" vertical="top" wrapText="1"/>
    </xf>
    <xf numFmtId="164" fontId="0" fillId="0" borderId="3" xfId="0" applyNumberFormat="1" applyBorder="1" applyAlignment="1">
      <alignment horizontal="center" vertical="top" wrapText="1"/>
    </xf>
    <xf numFmtId="49" fontId="42" fillId="27" borderId="16" xfId="0" applyNumberFormat="1" applyFont="1" applyFill="1" applyBorder="1" applyAlignment="1">
      <alignment horizontal="center" vertical="center"/>
    </xf>
    <xf numFmtId="164" fontId="0" fillId="0" borderId="1" xfId="0" applyNumberFormat="1" applyBorder="1" applyAlignment="1">
      <alignment horizontal="center" vertical="center" wrapText="1"/>
    </xf>
    <xf numFmtId="164" fontId="0" fillId="0" borderId="3" xfId="0" applyNumberFormat="1" applyBorder="1" applyAlignment="1">
      <alignment horizontal="center" vertical="center" wrapText="1"/>
    </xf>
    <xf numFmtId="172" fontId="0" fillId="0" borderId="1" xfId="0" applyNumberFormat="1" applyBorder="1" applyAlignment="1">
      <alignment horizontal="center" vertical="center" wrapText="1"/>
    </xf>
    <xf numFmtId="172" fontId="0" fillId="0" borderId="3" xfId="0" applyNumberFormat="1" applyBorder="1" applyAlignment="1">
      <alignment horizontal="center" vertical="center" wrapText="1"/>
    </xf>
    <xf numFmtId="164" fontId="5" fillId="6" borderId="4" xfId="0" applyNumberFormat="1" applyFont="1" applyFill="1" applyBorder="1" applyAlignment="1">
      <alignment horizontal="right" vertical="center"/>
    </xf>
    <xf numFmtId="164" fontId="5" fillId="2" borderId="4" xfId="0" applyNumberFormat="1" applyFont="1" applyFill="1" applyBorder="1" applyAlignment="1">
      <alignment horizontal="right" vertical="center"/>
    </xf>
    <xf numFmtId="164" fontId="5" fillId="11" borderId="1" xfId="0" applyNumberFormat="1" applyFont="1" applyFill="1" applyBorder="1" applyAlignment="1">
      <alignment horizontal="center" vertical="center"/>
    </xf>
    <xf numFmtId="164" fontId="5" fillId="11" borderId="3" xfId="0" applyNumberFormat="1" applyFont="1" applyFill="1" applyBorder="1" applyAlignment="1">
      <alignment horizontal="center" vertical="center"/>
    </xf>
    <xf numFmtId="164" fontId="5" fillId="13" borderId="4" xfId="0" applyNumberFormat="1" applyFont="1" applyFill="1" applyBorder="1" applyAlignment="1">
      <alignment horizontal="right" vertical="center"/>
    </xf>
    <xf numFmtId="164" fontId="5" fillId="8" borderId="4" xfId="0" applyNumberFormat="1" applyFont="1" applyFill="1" applyBorder="1" applyAlignment="1">
      <alignment horizontal="right" vertical="center"/>
    </xf>
    <xf numFmtId="164" fontId="5" fillId="4" borderId="4" xfId="0" applyNumberFormat="1" applyFont="1" applyFill="1" applyBorder="1" applyAlignment="1">
      <alignment horizontal="right" vertical="center"/>
    </xf>
    <xf numFmtId="0" fontId="6" fillId="9" borderId="0" xfId="0" applyFont="1" applyFill="1" applyAlignment="1">
      <alignment horizontal="center" vertical="center" wrapText="1"/>
    </xf>
    <xf numFmtId="0" fontId="5" fillId="9" borderId="0" xfId="0" applyFont="1" applyFill="1" applyAlignment="1">
      <alignment horizontal="center"/>
    </xf>
    <xf numFmtId="49" fontId="41" fillId="27" borderId="16" xfId="0" applyNumberFormat="1" applyFont="1" applyFill="1" applyBorder="1" applyAlignment="1">
      <alignment horizontal="center" vertical="center"/>
    </xf>
    <xf numFmtId="0" fontId="2" fillId="15" borderId="2" xfId="0" applyFont="1" applyFill="1" applyBorder="1" applyAlignment="1">
      <alignment horizontal="center" vertical="top"/>
    </xf>
    <xf numFmtId="0" fontId="2" fillId="15" borderId="3" xfId="0" applyFont="1" applyFill="1" applyBorder="1" applyAlignment="1">
      <alignment horizontal="center" vertical="top"/>
    </xf>
    <xf numFmtId="2" fontId="0" fillId="0" borderId="1" xfId="0" applyNumberFormat="1" applyBorder="1" applyAlignment="1">
      <alignment horizontal="center" vertical="top" wrapText="1"/>
    </xf>
    <xf numFmtId="2" fontId="0" fillId="0" borderId="3" xfId="0" applyNumberFormat="1" applyBorder="1" applyAlignment="1">
      <alignment horizontal="center" vertical="top" wrapText="1"/>
    </xf>
    <xf numFmtId="2" fontId="0" fillId="0" borderId="1" xfId="0" applyNumberFormat="1" applyBorder="1" applyAlignment="1">
      <alignment horizontal="center" vertical="center" wrapText="1"/>
    </xf>
    <xf numFmtId="2" fontId="0" fillId="0" borderId="3" xfId="0" applyNumberFormat="1" applyBorder="1" applyAlignment="1">
      <alignment horizontal="center" vertical="center" wrapText="1"/>
    </xf>
    <xf numFmtId="164" fontId="5" fillId="6" borderId="18" xfId="0" applyNumberFormat="1" applyFont="1" applyFill="1" applyBorder="1" applyAlignment="1">
      <alignment horizontal="right" vertical="center"/>
    </xf>
    <xf numFmtId="164" fontId="5" fillId="6" borderId="28" xfId="0" applyNumberFormat="1" applyFont="1" applyFill="1" applyBorder="1" applyAlignment="1">
      <alignment horizontal="right" vertical="center"/>
    </xf>
    <xf numFmtId="164" fontId="5" fillId="11" borderId="18" xfId="0" applyNumberFormat="1" applyFont="1" applyFill="1" applyBorder="1" applyAlignment="1">
      <alignment horizontal="right" vertical="center"/>
    </xf>
    <xf numFmtId="164" fontId="5" fillId="11" borderId="28" xfId="0" applyNumberFormat="1" applyFont="1" applyFill="1" applyBorder="1" applyAlignment="1">
      <alignment horizontal="right" vertical="center"/>
    </xf>
    <xf numFmtId="164" fontId="5" fillId="13" borderId="18" xfId="0" applyNumberFormat="1" applyFont="1" applyFill="1" applyBorder="1" applyAlignment="1">
      <alignment horizontal="right" vertical="center"/>
    </xf>
    <xf numFmtId="164" fontId="5" fillId="13" borderId="28" xfId="0" applyNumberFormat="1" applyFont="1" applyFill="1" applyBorder="1" applyAlignment="1">
      <alignment horizontal="right" vertical="center"/>
    </xf>
    <xf numFmtId="164" fontId="5" fillId="4" borderId="55" xfId="0" applyNumberFormat="1" applyFont="1" applyFill="1" applyBorder="1" applyAlignment="1">
      <alignment horizontal="right" vertical="center"/>
    </xf>
    <xf numFmtId="164" fontId="5" fillId="4" borderId="54" xfId="0" applyNumberFormat="1" applyFont="1" applyFill="1" applyBorder="1" applyAlignment="1">
      <alignment horizontal="right" vertical="center"/>
    </xf>
    <xf numFmtId="0" fontId="2" fillId="2" borderId="2" xfId="0" applyFont="1" applyFill="1" applyBorder="1" applyAlignment="1">
      <alignment horizontal="center"/>
    </xf>
    <xf numFmtId="0" fontId="5" fillId="2" borderId="1" xfId="0" applyFont="1" applyFill="1" applyBorder="1" applyAlignment="1">
      <alignment horizontal="center"/>
    </xf>
    <xf numFmtId="0" fontId="5" fillId="2" borderId="2" xfId="0" applyFont="1" applyFill="1" applyBorder="1" applyAlignment="1">
      <alignment horizontal="center"/>
    </xf>
    <xf numFmtId="0" fontId="5" fillId="2" borderId="3" xfId="0" applyFont="1" applyFill="1" applyBorder="1" applyAlignment="1">
      <alignment horizontal="center"/>
    </xf>
    <xf numFmtId="0" fontId="0" fillId="9" borderId="65" xfId="0" applyFill="1" applyBorder="1" applyAlignment="1">
      <alignment horizontal="center"/>
    </xf>
    <xf numFmtId="0" fontId="0" fillId="9" borderId="66" xfId="0" applyFill="1" applyBorder="1" applyAlignment="1">
      <alignment horizontal="center"/>
    </xf>
    <xf numFmtId="0" fontId="0" fillId="9" borderId="67" xfId="0" applyFill="1" applyBorder="1" applyAlignment="1">
      <alignment horizontal="center"/>
    </xf>
    <xf numFmtId="0" fontId="5" fillId="8" borderId="8" xfId="0" applyFont="1" applyFill="1" applyBorder="1" applyAlignment="1">
      <alignment horizontal="center" vertical="center"/>
    </xf>
    <xf numFmtId="0" fontId="5" fillId="8" borderId="56" xfId="0" applyFont="1" applyFill="1" applyBorder="1" applyAlignment="1">
      <alignment horizontal="center" vertical="center"/>
    </xf>
    <xf numFmtId="0" fontId="5" fillId="8" borderId="18" xfId="0" applyFont="1" applyFill="1" applyBorder="1" applyAlignment="1">
      <alignment horizontal="center" vertical="center"/>
    </xf>
    <xf numFmtId="0" fontId="5" fillId="8" borderId="102" xfId="0" applyFont="1" applyFill="1" applyBorder="1" applyAlignment="1">
      <alignment horizontal="center" vertical="center"/>
    </xf>
    <xf numFmtId="0" fontId="5" fillId="2" borderId="51" xfId="0" applyFont="1" applyFill="1" applyBorder="1" applyAlignment="1">
      <alignment horizontal="center" vertical="center"/>
    </xf>
    <xf numFmtId="0" fontId="5" fillId="2" borderId="34" xfId="0" applyFont="1" applyFill="1" applyBorder="1" applyAlignment="1">
      <alignment horizontal="center" vertical="center"/>
    </xf>
    <xf numFmtId="0" fontId="5" fillId="2" borderId="103" xfId="0" applyFont="1" applyFill="1" applyBorder="1" applyAlignment="1">
      <alignment horizontal="center" vertical="center"/>
    </xf>
    <xf numFmtId="0" fontId="5" fillId="2" borderId="28" xfId="0" applyFont="1" applyFill="1" applyBorder="1" applyAlignment="1">
      <alignment horizontal="center" vertical="center"/>
    </xf>
    <xf numFmtId="0" fontId="5" fillId="4" borderId="8" xfId="0" applyFont="1" applyFill="1" applyBorder="1" applyAlignment="1">
      <alignment horizontal="center" vertical="center" wrapText="1"/>
    </xf>
    <xf numFmtId="0" fontId="5" fillId="4" borderId="56" xfId="0" applyFont="1" applyFill="1" applyBorder="1" applyAlignment="1">
      <alignment horizontal="center" vertical="center" wrapText="1"/>
    </xf>
    <xf numFmtId="0" fontId="5" fillId="4" borderId="18" xfId="0" applyFont="1" applyFill="1" applyBorder="1" applyAlignment="1">
      <alignment horizontal="center" vertical="center" wrapText="1"/>
    </xf>
    <xf numFmtId="0" fontId="5" fillId="4" borderId="102" xfId="0" applyFont="1" applyFill="1" applyBorder="1" applyAlignment="1">
      <alignment horizontal="center" vertical="center" wrapText="1"/>
    </xf>
    <xf numFmtId="0" fontId="0" fillId="2" borderId="108" xfId="0" applyFill="1" applyBorder="1" applyAlignment="1">
      <alignment horizontal="center" vertical="center"/>
    </xf>
    <xf numFmtId="0" fontId="0" fillId="2" borderId="46" xfId="0" applyFill="1" applyBorder="1" applyAlignment="1">
      <alignment horizontal="center" vertical="center"/>
    </xf>
    <xf numFmtId="0" fontId="3" fillId="0" borderId="16" xfId="0" applyFont="1" applyBorder="1" applyAlignment="1">
      <alignment horizontal="center" vertical="center" wrapText="1"/>
    </xf>
    <xf numFmtId="0" fontId="29" fillId="2" borderId="16" xfId="0" applyFont="1" applyFill="1" applyBorder="1" applyAlignment="1">
      <alignment horizontal="center" vertical="center" wrapText="1"/>
    </xf>
    <xf numFmtId="0" fontId="3" fillId="4" borderId="41" xfId="0" applyFont="1" applyFill="1" applyBorder="1" applyAlignment="1">
      <alignment horizontal="center" vertical="center" wrapText="1"/>
    </xf>
    <xf numFmtId="0" fontId="3" fillId="4" borderId="107"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6" fillId="2" borderId="0" xfId="0" applyFont="1" applyFill="1" applyAlignment="1">
      <alignment horizontal="center" vertical="center"/>
    </xf>
    <xf numFmtId="0" fontId="5" fillId="6" borderId="8" xfId="0" applyFont="1" applyFill="1" applyBorder="1" applyAlignment="1">
      <alignment horizontal="center" vertical="center"/>
    </xf>
    <xf numFmtId="0" fontId="5" fillId="6" borderId="56" xfId="0" applyFont="1" applyFill="1" applyBorder="1" applyAlignment="1">
      <alignment horizontal="center" vertical="center"/>
    </xf>
    <xf numFmtId="0" fontId="5" fillId="6" borderId="18" xfId="0" applyFont="1" applyFill="1" applyBorder="1" applyAlignment="1">
      <alignment horizontal="center" vertical="center"/>
    </xf>
    <xf numFmtId="0" fontId="5" fillId="6" borderId="102" xfId="0" applyFont="1" applyFill="1" applyBorder="1" applyAlignment="1">
      <alignment horizontal="center" vertical="center"/>
    </xf>
    <xf numFmtId="0" fontId="5" fillId="7" borderId="56" xfId="0" applyFont="1" applyFill="1" applyBorder="1" applyAlignment="1">
      <alignment horizontal="center" vertical="center"/>
    </xf>
    <xf numFmtId="0" fontId="5" fillId="7" borderId="102" xfId="0" applyFont="1" applyFill="1" applyBorder="1" applyAlignment="1">
      <alignment horizontal="center" vertical="center"/>
    </xf>
    <xf numFmtId="0" fontId="5" fillId="7" borderId="51" xfId="0" applyFont="1" applyFill="1" applyBorder="1" applyAlignment="1">
      <alignment horizontal="center" vertical="center"/>
    </xf>
    <xf numFmtId="0" fontId="5" fillId="7" borderId="103" xfId="0" applyFont="1" applyFill="1" applyBorder="1" applyAlignment="1">
      <alignment horizontal="center" vertical="center"/>
    </xf>
    <xf numFmtId="0" fontId="5" fillId="18" borderId="8" xfId="0" applyFont="1" applyFill="1" applyBorder="1" applyAlignment="1">
      <alignment horizontal="center" vertical="center"/>
    </xf>
    <xf numFmtId="0" fontId="5" fillId="18" borderId="56" xfId="0" applyFont="1" applyFill="1" applyBorder="1" applyAlignment="1">
      <alignment horizontal="center" vertical="center"/>
    </xf>
    <xf numFmtId="0" fontId="5" fillId="18" borderId="18" xfId="0" applyFont="1" applyFill="1" applyBorder="1" applyAlignment="1">
      <alignment horizontal="center" vertical="center"/>
    </xf>
    <xf numFmtId="0" fontId="5" fillId="18" borderId="102" xfId="0" applyFont="1" applyFill="1" applyBorder="1" applyAlignment="1">
      <alignment horizontal="center" vertical="center"/>
    </xf>
    <xf numFmtId="0" fontId="5" fillId="13" borderId="8" xfId="0" applyFont="1" applyFill="1" applyBorder="1" applyAlignment="1">
      <alignment horizontal="center" vertical="center"/>
    </xf>
    <xf numFmtId="0" fontId="5" fillId="13" borderId="56" xfId="0" applyFont="1" applyFill="1" applyBorder="1" applyAlignment="1">
      <alignment horizontal="center" vertical="center"/>
    </xf>
    <xf numFmtId="0" fontId="5" fillId="13" borderId="18" xfId="0" applyFont="1" applyFill="1" applyBorder="1" applyAlignment="1">
      <alignment horizontal="center" vertical="center"/>
    </xf>
    <xf numFmtId="0" fontId="5" fillId="13" borderId="102" xfId="0" applyFont="1" applyFill="1" applyBorder="1" applyAlignment="1">
      <alignment horizontal="center" vertical="center"/>
    </xf>
    <xf numFmtId="0" fontId="42" fillId="27" borderId="16" xfId="0" applyFont="1" applyFill="1" applyBorder="1" applyAlignment="1">
      <alignment horizontal="center" vertical="center" wrapText="1"/>
    </xf>
    <xf numFmtId="0" fontId="40" fillId="27" borderId="16" xfId="0" applyFont="1" applyFill="1" applyBorder="1" applyAlignment="1">
      <alignment horizontal="center" vertical="center" wrapText="1"/>
    </xf>
    <xf numFmtId="0" fontId="6" fillId="2" borderId="16" xfId="0" applyFont="1" applyFill="1" applyBorder="1" applyAlignment="1">
      <alignment horizontal="center" vertical="center"/>
    </xf>
    <xf numFmtId="0" fontId="3" fillId="6" borderId="9" xfId="0" applyFont="1" applyFill="1" applyBorder="1" applyAlignment="1">
      <alignment horizontal="center" vertical="center" wrapText="1"/>
    </xf>
    <xf numFmtId="0" fontId="3" fillId="6" borderId="34" xfId="0" applyFont="1" applyFill="1" applyBorder="1" applyAlignment="1">
      <alignment horizontal="center" vertical="center" wrapText="1"/>
    </xf>
    <xf numFmtId="0" fontId="3" fillId="18" borderId="9" xfId="0" applyFont="1" applyFill="1" applyBorder="1" applyAlignment="1">
      <alignment horizontal="center" vertical="center" wrapText="1"/>
    </xf>
    <xf numFmtId="0" fontId="3" fillId="18" borderId="34" xfId="0" applyFont="1" applyFill="1" applyBorder="1" applyAlignment="1">
      <alignment horizontal="center" vertical="center" wrapText="1"/>
    </xf>
    <xf numFmtId="0" fontId="3" fillId="13" borderId="8" xfId="0" applyFont="1" applyFill="1" applyBorder="1" applyAlignment="1">
      <alignment horizontal="center" vertical="center" wrapText="1"/>
    </xf>
    <xf numFmtId="0" fontId="3" fillId="13" borderId="9" xfId="0" applyFont="1" applyFill="1" applyBorder="1" applyAlignment="1">
      <alignment horizontal="center" vertical="center" wrapText="1"/>
    </xf>
    <xf numFmtId="0" fontId="3" fillId="13" borderId="34" xfId="0" applyFont="1" applyFill="1" applyBorder="1" applyAlignment="1">
      <alignment horizontal="center" vertical="center" wrapText="1"/>
    </xf>
    <xf numFmtId="0" fontId="10" fillId="10" borderId="9" xfId="0" applyFont="1" applyFill="1" applyBorder="1" applyAlignment="1">
      <alignment horizontal="center" vertical="center" wrapText="1"/>
    </xf>
    <xf numFmtId="0" fontId="10" fillId="10" borderId="34" xfId="0" applyFont="1" applyFill="1" applyBorder="1" applyAlignment="1">
      <alignment horizontal="center" vertical="center" wrapText="1"/>
    </xf>
    <xf numFmtId="0" fontId="5" fillId="7" borderId="1" xfId="0" applyFont="1" applyFill="1" applyBorder="1" applyAlignment="1">
      <alignment horizontal="center" vertical="center"/>
    </xf>
    <xf numFmtId="0" fontId="5" fillId="7" borderId="3" xfId="0" applyFont="1" applyFill="1" applyBorder="1" applyAlignment="1">
      <alignment horizontal="center" vertical="center"/>
    </xf>
    <xf numFmtId="164" fontId="6" fillId="7" borderId="2" xfId="0" applyNumberFormat="1" applyFont="1" applyFill="1" applyBorder="1" applyAlignment="1">
      <alignment horizontal="center" vertical="center" wrapText="1"/>
    </xf>
    <xf numFmtId="164" fontId="6" fillId="7" borderId="88" xfId="0" applyNumberFormat="1" applyFont="1" applyFill="1" applyBorder="1" applyAlignment="1">
      <alignment horizontal="center" vertical="center" wrapText="1"/>
    </xf>
    <xf numFmtId="4" fontId="4" fillId="2" borderId="31" xfId="0" applyNumberFormat="1" applyFont="1" applyFill="1" applyBorder="1" applyAlignment="1">
      <alignment horizontal="center" vertical="center"/>
    </xf>
    <xf numFmtId="4" fontId="4" fillId="2" borderId="93" xfId="0" applyNumberFormat="1" applyFont="1" applyFill="1" applyBorder="1" applyAlignment="1">
      <alignment horizontal="center" vertical="center"/>
    </xf>
    <xf numFmtId="0" fontId="2" fillId="2" borderId="16" xfId="0" applyFont="1" applyFill="1" applyBorder="1" applyAlignment="1">
      <alignment horizontal="center"/>
    </xf>
    <xf numFmtId="0" fontId="2" fillId="2" borderId="31" xfId="0" applyFont="1" applyFill="1" applyBorder="1" applyAlignment="1">
      <alignment horizontal="center"/>
    </xf>
    <xf numFmtId="164" fontId="6" fillId="17" borderId="1" xfId="0" applyNumberFormat="1" applyFont="1" applyFill="1" applyBorder="1" applyAlignment="1">
      <alignment horizontal="center" vertical="center"/>
    </xf>
    <xf numFmtId="164" fontId="6" fillId="17" borderId="3" xfId="0" applyNumberFormat="1" applyFont="1" applyFill="1" applyBorder="1" applyAlignment="1">
      <alignment horizontal="center" vertical="center"/>
    </xf>
    <xf numFmtId="0" fontId="4" fillId="2" borderId="61" xfId="0" applyFont="1" applyFill="1" applyBorder="1" applyAlignment="1">
      <alignment horizontal="center" vertical="center" wrapText="1"/>
    </xf>
    <xf numFmtId="0" fontId="4" fillId="2" borderId="24" xfId="0" applyFont="1" applyFill="1" applyBorder="1" applyAlignment="1">
      <alignment horizontal="center" vertical="center" wrapText="1"/>
    </xf>
    <xf numFmtId="4" fontId="4" fillId="2" borderId="23" xfId="0" applyNumberFormat="1" applyFont="1" applyFill="1" applyBorder="1" applyAlignment="1">
      <alignment horizontal="center" vertical="center"/>
    </xf>
    <xf numFmtId="4" fontId="4" fillId="2" borderId="52" xfId="0" applyNumberFormat="1" applyFont="1" applyFill="1" applyBorder="1" applyAlignment="1">
      <alignment horizontal="center" vertical="center"/>
    </xf>
    <xf numFmtId="4" fontId="3" fillId="18" borderId="22" xfId="0" applyNumberFormat="1" applyFont="1" applyFill="1" applyBorder="1" applyAlignment="1">
      <alignment horizontal="center" vertical="center"/>
    </xf>
    <xf numFmtId="4" fontId="3" fillId="18" borderId="16" xfId="0" applyNumberFormat="1" applyFont="1" applyFill="1" applyBorder="1" applyAlignment="1">
      <alignment horizontal="center" vertical="center"/>
    </xf>
    <xf numFmtId="0" fontId="21" fillId="17" borderId="82" xfId="0" applyFont="1" applyFill="1" applyBorder="1" applyAlignment="1">
      <alignment horizontal="center" vertical="center" textRotation="90"/>
    </xf>
    <xf numFmtId="0" fontId="21" fillId="17" borderId="0" xfId="0" applyFont="1" applyFill="1" applyAlignment="1">
      <alignment horizontal="center" vertical="center" textRotation="90"/>
    </xf>
    <xf numFmtId="0" fontId="21" fillId="17" borderId="85" xfId="0" applyFont="1" applyFill="1" applyBorder="1" applyAlignment="1">
      <alignment horizontal="center" vertical="center" textRotation="90"/>
    </xf>
    <xf numFmtId="0" fontId="22" fillId="17" borderId="81" xfId="0" applyFont="1" applyFill="1" applyBorder="1" applyAlignment="1">
      <alignment horizontal="center" vertical="center"/>
    </xf>
    <xf numFmtId="0" fontId="22" fillId="17" borderId="77" xfId="0" applyFont="1" applyFill="1" applyBorder="1" applyAlignment="1">
      <alignment horizontal="center" vertical="center"/>
    </xf>
    <xf numFmtId="0" fontId="22" fillId="17" borderId="87" xfId="0" applyFont="1" applyFill="1" applyBorder="1" applyAlignment="1">
      <alignment horizontal="center" vertical="center"/>
    </xf>
    <xf numFmtId="14" fontId="41" fillId="27" borderId="16" xfId="0" applyNumberFormat="1" applyFont="1" applyFill="1" applyBorder="1" applyAlignment="1">
      <alignment horizontal="center" vertical="center"/>
    </xf>
    <xf numFmtId="0" fontId="9" fillId="2" borderId="90" xfId="0" applyFont="1" applyFill="1" applyBorder="1" applyAlignment="1">
      <alignment horizontal="center" vertical="center"/>
    </xf>
    <xf numFmtId="0" fontId="9" fillId="2" borderId="91" xfId="0" applyFont="1" applyFill="1" applyBorder="1" applyAlignment="1">
      <alignment horizontal="center" vertical="center"/>
    </xf>
    <xf numFmtId="0" fontId="9" fillId="2" borderId="92" xfId="0" applyFont="1" applyFill="1" applyBorder="1" applyAlignment="1">
      <alignment horizontal="center" vertical="center"/>
    </xf>
    <xf numFmtId="0" fontId="40" fillId="27" borderId="31" xfId="0" applyFont="1" applyFill="1" applyBorder="1" applyAlignment="1">
      <alignment horizontal="center" vertical="center" wrapText="1"/>
    </xf>
    <xf numFmtId="0" fontId="40" fillId="27" borderId="45" xfId="0" applyFont="1" applyFill="1" applyBorder="1" applyAlignment="1">
      <alignment horizontal="center" vertical="center" wrapText="1"/>
    </xf>
    <xf numFmtId="0" fontId="40" fillId="27" borderId="32" xfId="0" applyFont="1" applyFill="1" applyBorder="1" applyAlignment="1">
      <alignment horizontal="center" vertical="center" wrapText="1"/>
    </xf>
    <xf numFmtId="164" fontId="21" fillId="2" borderId="31" xfId="0" applyNumberFormat="1" applyFont="1" applyFill="1" applyBorder="1" applyAlignment="1">
      <alignment horizontal="center" vertical="center"/>
    </xf>
    <xf numFmtId="164" fontId="21" fillId="2" borderId="32" xfId="0" applyNumberFormat="1" applyFont="1" applyFill="1" applyBorder="1" applyAlignment="1">
      <alignment horizontal="center" vertical="center"/>
    </xf>
    <xf numFmtId="0" fontId="6" fillId="27" borderId="31" xfId="0" applyFont="1" applyFill="1" applyBorder="1" applyAlignment="1">
      <alignment horizontal="center" vertical="center"/>
    </xf>
    <xf numFmtId="0" fontId="6" fillId="27" borderId="32" xfId="0" applyFont="1" applyFill="1" applyBorder="1" applyAlignment="1">
      <alignment horizontal="center" vertical="center"/>
    </xf>
    <xf numFmtId="0" fontId="2" fillId="9" borderId="2" xfId="0" applyFont="1" applyFill="1" applyBorder="1" applyAlignment="1">
      <alignment horizontal="center" vertical="top"/>
    </xf>
    <xf numFmtId="0" fontId="2" fillId="9" borderId="3" xfId="0" applyFont="1" applyFill="1" applyBorder="1" applyAlignment="1">
      <alignment horizontal="center" vertical="top"/>
    </xf>
    <xf numFmtId="4" fontId="5" fillId="6" borderId="1" xfId="0" applyNumberFormat="1" applyFont="1" applyFill="1" applyBorder="1" applyAlignment="1">
      <alignment horizontal="right" vertical="center"/>
    </xf>
    <xf numFmtId="4" fontId="5" fillId="6" borderId="3" xfId="0" applyNumberFormat="1" applyFont="1" applyFill="1" applyBorder="1" applyAlignment="1">
      <alignment horizontal="right" vertical="center"/>
    </xf>
    <xf numFmtId="4" fontId="5" fillId="5" borderId="1" xfId="0" applyNumberFormat="1" applyFont="1" applyFill="1" applyBorder="1" applyAlignment="1">
      <alignment horizontal="center" vertical="center"/>
    </xf>
    <xf numFmtId="4" fontId="5" fillId="5" borderId="3" xfId="0" applyNumberFormat="1" applyFont="1" applyFill="1" applyBorder="1" applyAlignment="1">
      <alignment horizontal="center" vertical="center"/>
    </xf>
    <xf numFmtId="4" fontId="5" fillId="8" borderId="1" xfId="0" applyNumberFormat="1" applyFont="1" applyFill="1" applyBorder="1" applyAlignment="1">
      <alignment horizontal="right" vertical="center"/>
    </xf>
    <xf numFmtId="4" fontId="5" fillId="8" borderId="3" xfId="0" applyNumberFormat="1" applyFont="1" applyFill="1" applyBorder="1" applyAlignment="1">
      <alignment horizontal="right" vertical="center"/>
    </xf>
    <xf numFmtId="4" fontId="5" fillId="4" borderId="1" xfId="0" applyNumberFormat="1" applyFont="1" applyFill="1" applyBorder="1" applyAlignment="1">
      <alignment horizontal="right" vertical="center"/>
    </xf>
    <xf numFmtId="4" fontId="5" fillId="4" borderId="3" xfId="0" applyNumberFormat="1" applyFont="1" applyFill="1" applyBorder="1" applyAlignment="1">
      <alignment horizontal="right" vertical="center"/>
    </xf>
    <xf numFmtId="4" fontId="5" fillId="11" borderId="1" xfId="0" applyNumberFormat="1" applyFont="1" applyFill="1" applyBorder="1" applyAlignment="1">
      <alignment horizontal="center" vertical="center"/>
    </xf>
    <xf numFmtId="4" fontId="5" fillId="11" borderId="3" xfId="0" applyNumberFormat="1" applyFont="1" applyFill="1" applyBorder="1" applyAlignment="1">
      <alignment horizontal="center" vertical="center"/>
    </xf>
    <xf numFmtId="164" fontId="5" fillId="0" borderId="5" xfId="0" applyNumberFormat="1" applyFont="1" applyBorder="1" applyAlignment="1">
      <alignment horizontal="right" vertical="center"/>
    </xf>
    <xf numFmtId="164" fontId="5" fillId="0" borderId="6" xfId="0" applyNumberFormat="1" applyFont="1" applyBorder="1" applyAlignment="1">
      <alignment horizontal="right" vertical="center"/>
    </xf>
    <xf numFmtId="164" fontId="5" fillId="13" borderId="5" xfId="0" applyNumberFormat="1" applyFont="1" applyFill="1" applyBorder="1" applyAlignment="1">
      <alignment horizontal="right" vertical="center"/>
    </xf>
    <xf numFmtId="164" fontId="5" fillId="13" borderId="6" xfId="0" applyNumberFormat="1" applyFont="1" applyFill="1" applyBorder="1" applyAlignment="1">
      <alignment horizontal="right" vertical="center"/>
    </xf>
    <xf numFmtId="2" fontId="5" fillId="9" borderId="1" xfId="0" applyNumberFormat="1" applyFont="1" applyFill="1" applyBorder="1" applyAlignment="1">
      <alignment horizontal="center" vertical="center"/>
    </xf>
    <xf numFmtId="2" fontId="5" fillId="9" borderId="3" xfId="0" applyNumberFormat="1" applyFont="1" applyFill="1" applyBorder="1" applyAlignment="1">
      <alignment horizontal="center" vertical="center"/>
    </xf>
    <xf numFmtId="0" fontId="22" fillId="0" borderId="58" xfId="0" applyFont="1" applyBorder="1" applyAlignment="1">
      <alignment horizontal="center"/>
    </xf>
    <xf numFmtId="0" fontId="22" fillId="0" borderId="57" xfId="0" applyFont="1" applyBorder="1" applyAlignment="1">
      <alignment horizontal="center"/>
    </xf>
    <xf numFmtId="0" fontId="22" fillId="0" borderId="59" xfId="0" applyFont="1" applyBorder="1" applyAlignment="1">
      <alignment horizontal="center"/>
    </xf>
    <xf numFmtId="0" fontId="2" fillId="2" borderId="55" xfId="0" applyFont="1" applyFill="1" applyBorder="1" applyAlignment="1">
      <alignment horizontal="center"/>
    </xf>
    <xf numFmtId="0" fontId="2" fillId="2" borderId="54" xfId="0" applyFont="1" applyFill="1" applyBorder="1" applyAlignment="1">
      <alignment horizontal="center"/>
    </xf>
    <xf numFmtId="164" fontId="2" fillId="2" borderId="60" xfId="0" applyNumberFormat="1" applyFont="1" applyFill="1" applyBorder="1" applyAlignment="1">
      <alignment horizontal="center"/>
    </xf>
    <xf numFmtId="164" fontId="2" fillId="2" borderId="63" xfId="0" applyNumberFormat="1" applyFont="1" applyFill="1" applyBorder="1" applyAlignment="1">
      <alignment horizontal="center"/>
    </xf>
    <xf numFmtId="1" fontId="9" fillId="17" borderId="35" xfId="0" applyNumberFormat="1" applyFont="1" applyFill="1" applyBorder="1" applyAlignment="1">
      <alignment horizontal="center" vertical="center"/>
    </xf>
    <xf numFmtId="1" fontId="9" fillId="17" borderId="48" xfId="0" applyNumberFormat="1" applyFont="1" applyFill="1" applyBorder="1" applyAlignment="1">
      <alignment horizontal="center" vertical="center"/>
    </xf>
    <xf numFmtId="1" fontId="9" fillId="17" borderId="49" xfId="0" applyNumberFormat="1" applyFont="1" applyFill="1" applyBorder="1" applyAlignment="1">
      <alignment horizontal="center" vertical="center"/>
    </xf>
    <xf numFmtId="169" fontId="6" fillId="17" borderId="1" xfId="0" applyNumberFormat="1" applyFont="1" applyFill="1" applyBorder="1" applyAlignment="1">
      <alignment horizontal="center" vertical="center"/>
    </xf>
    <xf numFmtId="169" fontId="6" fillId="17" borderId="3" xfId="0" applyNumberFormat="1" applyFont="1" applyFill="1" applyBorder="1" applyAlignment="1">
      <alignment horizontal="center" vertical="center"/>
    </xf>
    <xf numFmtId="0" fontId="4" fillId="2" borderId="69" xfId="0" applyFont="1" applyFill="1" applyBorder="1" applyAlignment="1">
      <alignment horizontal="center" vertical="center" wrapText="1"/>
    </xf>
    <xf numFmtId="0" fontId="4" fillId="2" borderId="32" xfId="0" applyFont="1" applyFill="1" applyBorder="1" applyAlignment="1">
      <alignment horizontal="center" vertical="center" wrapText="1"/>
    </xf>
    <xf numFmtId="49" fontId="11" fillId="0" borderId="8" xfId="0" applyNumberFormat="1" applyFont="1" applyBorder="1" applyAlignment="1">
      <alignment horizontal="center" vertical="center" wrapText="1"/>
    </xf>
    <xf numFmtId="49" fontId="11" fillId="0" borderId="9" xfId="0" applyNumberFormat="1" applyFont="1" applyBorder="1" applyAlignment="1">
      <alignment horizontal="center" vertical="center" wrapText="1"/>
    </xf>
    <xf numFmtId="49" fontId="11" fillId="0" borderId="34" xfId="0" applyNumberFormat="1" applyFont="1" applyBorder="1" applyAlignment="1">
      <alignment horizontal="center" vertical="center" wrapText="1"/>
    </xf>
    <xf numFmtId="49" fontId="11" fillId="0" borderId="29" xfId="0" applyNumberFormat="1" applyFont="1" applyBorder="1" applyAlignment="1">
      <alignment horizontal="center" vertical="center" wrapText="1"/>
    </xf>
    <xf numFmtId="49" fontId="11" fillId="0" borderId="0" xfId="0" applyNumberFormat="1" applyFont="1" applyAlignment="1">
      <alignment horizontal="center" vertical="center" wrapText="1"/>
    </xf>
    <xf numFmtId="49" fontId="11" fillId="0" borderId="30" xfId="0" applyNumberFormat="1" applyFont="1" applyBorder="1" applyAlignment="1">
      <alignment horizontal="center" vertical="center" wrapText="1"/>
    </xf>
    <xf numFmtId="0" fontId="2" fillId="2" borderId="53" xfId="0" applyFont="1" applyFill="1" applyBorder="1" applyAlignment="1">
      <alignment horizontal="center"/>
    </xf>
    <xf numFmtId="0" fontId="2" fillId="2" borderId="24" xfId="0" applyFont="1" applyFill="1" applyBorder="1" applyAlignment="1">
      <alignment horizontal="center"/>
    </xf>
    <xf numFmtId="164" fontId="2" fillId="2" borderId="22" xfId="0" applyNumberFormat="1" applyFont="1" applyFill="1" applyBorder="1" applyAlignment="1">
      <alignment horizontal="center"/>
    </xf>
    <xf numFmtId="164" fontId="2" fillId="2" borderId="23" xfId="0" applyNumberFormat="1" applyFont="1" applyFill="1" applyBorder="1" applyAlignment="1">
      <alignment horizontal="center"/>
    </xf>
    <xf numFmtId="0" fontId="2" fillId="2" borderId="23" xfId="0" applyFont="1" applyFill="1" applyBorder="1" applyAlignment="1">
      <alignment horizontal="center"/>
    </xf>
    <xf numFmtId="4" fontId="6" fillId="17" borderId="1" xfId="0" applyNumberFormat="1" applyFont="1" applyFill="1" applyBorder="1" applyAlignment="1">
      <alignment horizontal="center" vertical="center"/>
    </xf>
    <xf numFmtId="4" fontId="6" fillId="17" borderId="3" xfId="0" applyNumberFormat="1" applyFont="1" applyFill="1" applyBorder="1" applyAlignment="1">
      <alignment horizontal="center" vertical="center"/>
    </xf>
    <xf numFmtId="164" fontId="2" fillId="2" borderId="16" xfId="0" applyNumberFormat="1" applyFont="1" applyFill="1" applyBorder="1" applyAlignment="1">
      <alignment horizontal="center"/>
    </xf>
    <xf numFmtId="164" fontId="2" fillId="2" borderId="31" xfId="0" applyNumberFormat="1" applyFont="1" applyFill="1" applyBorder="1" applyAlignment="1">
      <alignment horizontal="center"/>
    </xf>
    <xf numFmtId="0" fontId="2" fillId="2" borderId="3" xfId="0" applyFont="1" applyFill="1" applyBorder="1" applyAlignment="1">
      <alignment horizontal="center"/>
    </xf>
    <xf numFmtId="0" fontId="5" fillId="14" borderId="8" xfId="0" applyFont="1" applyFill="1" applyBorder="1" applyAlignment="1">
      <alignment horizontal="center" vertical="center"/>
    </xf>
    <xf numFmtId="0" fontId="5" fillId="14" borderId="9" xfId="0" applyFont="1" applyFill="1" applyBorder="1" applyAlignment="1">
      <alignment horizontal="center" vertical="center"/>
    </xf>
    <xf numFmtId="0" fontId="5" fillId="14" borderId="34" xfId="0" applyFont="1" applyFill="1" applyBorder="1" applyAlignment="1">
      <alignment horizontal="center" vertical="center"/>
    </xf>
    <xf numFmtId="0" fontId="5" fillId="14" borderId="18" xfId="0" applyFont="1" applyFill="1" applyBorder="1" applyAlignment="1">
      <alignment horizontal="center" vertical="center"/>
    </xf>
    <xf numFmtId="0" fontId="5" fillId="14" borderId="19" xfId="0" applyFont="1" applyFill="1" applyBorder="1" applyAlignment="1">
      <alignment horizontal="center" vertical="center"/>
    </xf>
    <xf numFmtId="0" fontId="5" fillId="14" borderId="28" xfId="0" applyFont="1" applyFill="1" applyBorder="1" applyAlignment="1">
      <alignment horizontal="center" vertical="center"/>
    </xf>
    <xf numFmtId="0" fontId="10" fillId="0" borderId="33" xfId="0" applyFont="1" applyBorder="1" applyAlignment="1">
      <alignment horizontal="center" vertical="center" wrapText="1"/>
    </xf>
    <xf numFmtId="0" fontId="10" fillId="0" borderId="53" xfId="0" applyFont="1" applyBorder="1" applyAlignment="1">
      <alignment horizontal="center" vertical="center" wrapText="1"/>
    </xf>
    <xf numFmtId="0" fontId="2" fillId="26" borderId="55" xfId="0" applyFont="1" applyFill="1" applyBorder="1" applyAlignment="1">
      <alignment horizontal="center"/>
    </xf>
    <xf numFmtId="0" fontId="2" fillId="26" borderId="54" xfId="0" applyFont="1" applyFill="1" applyBorder="1" applyAlignment="1">
      <alignment horizontal="center"/>
    </xf>
    <xf numFmtId="164" fontId="2" fillId="26" borderId="60" xfId="0" applyNumberFormat="1" applyFont="1" applyFill="1" applyBorder="1" applyAlignment="1">
      <alignment horizontal="center"/>
    </xf>
    <xf numFmtId="164" fontId="2" fillId="26" borderId="63" xfId="0" applyNumberFormat="1" applyFont="1" applyFill="1" applyBorder="1" applyAlignment="1">
      <alignment horizontal="center"/>
    </xf>
    <xf numFmtId="1" fontId="5" fillId="26" borderId="35" xfId="0" applyNumberFormat="1" applyFont="1" applyFill="1" applyBorder="1" applyAlignment="1">
      <alignment horizontal="center" vertical="center"/>
    </xf>
    <xf numFmtId="1" fontId="5" fillId="26" borderId="48" xfId="0" applyNumberFormat="1" applyFont="1" applyFill="1" applyBorder="1" applyAlignment="1">
      <alignment horizontal="center" vertical="center"/>
    </xf>
    <xf numFmtId="1" fontId="5" fillId="26" borderId="49" xfId="0" applyNumberFormat="1" applyFont="1" applyFill="1" applyBorder="1" applyAlignment="1">
      <alignment horizontal="center" vertical="center"/>
    </xf>
    <xf numFmtId="0" fontId="2" fillId="26" borderId="62" xfId="0" applyFont="1" applyFill="1" applyBorder="1" applyAlignment="1">
      <alignment horizontal="center"/>
    </xf>
    <xf numFmtId="0" fontId="2" fillId="26" borderId="60" xfId="0" applyFont="1" applyFill="1" applyBorder="1" applyAlignment="1">
      <alignment horizontal="center"/>
    </xf>
    <xf numFmtId="169" fontId="3" fillId="26" borderId="19" xfId="0" applyNumberFormat="1" applyFont="1" applyFill="1" applyBorder="1" applyAlignment="1">
      <alignment horizontal="center" vertical="center"/>
    </xf>
    <xf numFmtId="169" fontId="3" fillId="26" borderId="28" xfId="0" applyNumberFormat="1" applyFont="1" applyFill="1" applyBorder="1" applyAlignment="1">
      <alignment horizontal="center" vertical="center"/>
    </xf>
    <xf numFmtId="0" fontId="28" fillId="14" borderId="96" xfId="0" applyFont="1" applyFill="1" applyBorder="1" applyAlignment="1">
      <alignment horizontal="center" vertical="center"/>
    </xf>
    <xf numFmtId="0" fontId="28" fillId="14" borderId="97" xfId="0" applyFont="1" applyFill="1" applyBorder="1" applyAlignment="1">
      <alignment horizontal="center" vertical="center"/>
    </xf>
    <xf numFmtId="0" fontId="17" fillId="14" borderId="35" xfId="0" applyFont="1" applyFill="1" applyBorder="1" applyAlignment="1">
      <alignment horizontal="center" vertical="center"/>
    </xf>
    <xf numFmtId="0" fontId="17" fillId="14" borderId="49" xfId="0" applyFont="1" applyFill="1" applyBorder="1" applyAlignment="1">
      <alignment horizontal="center" vertical="center"/>
    </xf>
    <xf numFmtId="0" fontId="5" fillId="18" borderId="41" xfId="0" applyFont="1" applyFill="1" applyBorder="1" applyAlignment="1">
      <alignment horizontal="center" vertical="center" wrapText="1"/>
    </xf>
    <xf numFmtId="0" fontId="31" fillId="23" borderId="47" xfId="0" applyFont="1" applyFill="1" applyBorder="1" applyAlignment="1">
      <alignment horizontal="center" vertical="center" wrapText="1"/>
    </xf>
    <xf numFmtId="0" fontId="31" fillId="23" borderId="60" xfId="0" applyFont="1" applyFill="1" applyBorder="1" applyAlignment="1">
      <alignment horizontal="center" vertical="center" wrapText="1"/>
    </xf>
    <xf numFmtId="0" fontId="5" fillId="14" borderId="40" xfId="0" applyFont="1" applyFill="1" applyBorder="1" applyAlignment="1">
      <alignment horizontal="center" vertical="center" wrapText="1"/>
    </xf>
    <xf numFmtId="0" fontId="5" fillId="14" borderId="17" xfId="0" applyFont="1" applyFill="1" applyBorder="1" applyAlignment="1">
      <alignment horizontal="center" vertical="center" wrapText="1"/>
    </xf>
    <xf numFmtId="0" fontId="5" fillId="18" borderId="8" xfId="0" applyFont="1" applyFill="1" applyBorder="1" applyAlignment="1">
      <alignment horizontal="center" vertical="center" wrapText="1"/>
    </xf>
    <xf numFmtId="0" fontId="5" fillId="18" borderId="18" xfId="0" applyFont="1" applyFill="1" applyBorder="1" applyAlignment="1">
      <alignment horizontal="center" vertical="center" wrapText="1"/>
    </xf>
    <xf numFmtId="0" fontId="3" fillId="20" borderId="60" xfId="0" applyFont="1" applyFill="1" applyBorder="1" applyAlignment="1">
      <alignment horizontal="center" vertical="center" wrapText="1"/>
    </xf>
    <xf numFmtId="0" fontId="3" fillId="20" borderId="16" xfId="0" applyFont="1" applyFill="1" applyBorder="1" applyAlignment="1">
      <alignment horizontal="center" vertical="center" wrapText="1"/>
    </xf>
    <xf numFmtId="0" fontId="5" fillId="2" borderId="84" xfId="0" applyFont="1" applyFill="1" applyBorder="1" applyAlignment="1">
      <alignment horizontal="center" vertical="center"/>
    </xf>
    <xf numFmtId="0" fontId="5" fillId="2" borderId="93"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5" fillId="6" borderId="8" xfId="0" applyFont="1" applyFill="1" applyBorder="1" applyAlignment="1">
      <alignment horizontal="center" vertical="center" wrapText="1"/>
    </xf>
    <xf numFmtId="0" fontId="5" fillId="6" borderId="9" xfId="0" applyFont="1" applyFill="1" applyBorder="1" applyAlignment="1">
      <alignment horizontal="center" vertical="center" wrapText="1"/>
    </xf>
    <xf numFmtId="0" fontId="5" fillId="6" borderId="34" xfId="0" applyFont="1" applyFill="1" applyBorder="1" applyAlignment="1">
      <alignment horizontal="center" vertical="center" wrapText="1"/>
    </xf>
    <xf numFmtId="0" fontId="5" fillId="6" borderId="18" xfId="0" applyFont="1" applyFill="1" applyBorder="1" applyAlignment="1">
      <alignment horizontal="center" vertical="center" wrapText="1"/>
    </xf>
    <xf numFmtId="0" fontId="5" fillId="6" borderId="19" xfId="0" applyFont="1" applyFill="1" applyBorder="1" applyAlignment="1">
      <alignment horizontal="center" vertical="center" wrapText="1"/>
    </xf>
    <xf numFmtId="0" fontId="5" fillId="6" borderId="28" xfId="0" applyFont="1" applyFill="1" applyBorder="1" applyAlignment="1">
      <alignment horizontal="center" vertical="center" wrapText="1"/>
    </xf>
    <xf numFmtId="0" fontId="3" fillId="2" borderId="62"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68" xfId="0" applyFont="1" applyFill="1" applyBorder="1" applyAlignment="1">
      <alignment horizontal="center" vertical="center" wrapText="1"/>
    </xf>
    <xf numFmtId="0" fontId="2" fillId="26" borderId="45" xfId="0" applyFont="1" applyFill="1" applyBorder="1" applyAlignment="1">
      <alignment horizontal="center"/>
    </xf>
    <xf numFmtId="0" fontId="2" fillId="26" borderId="32" xfId="0" applyFont="1" applyFill="1" applyBorder="1" applyAlignment="1">
      <alignment horizontal="center"/>
    </xf>
    <xf numFmtId="164" fontId="2" fillId="26" borderId="16" xfId="0" applyNumberFormat="1" applyFont="1" applyFill="1" applyBorder="1" applyAlignment="1">
      <alignment horizontal="center"/>
    </xf>
    <xf numFmtId="164" fontId="2" fillId="26" borderId="31" xfId="0" applyNumberFormat="1" applyFont="1" applyFill="1" applyBorder="1" applyAlignment="1">
      <alignment horizontal="center"/>
    </xf>
    <xf numFmtId="0" fontId="2" fillId="26" borderId="25" xfId="0" applyFont="1" applyFill="1" applyBorder="1" applyAlignment="1">
      <alignment horizontal="center"/>
    </xf>
    <xf numFmtId="0" fontId="2" fillId="26" borderId="16" xfId="0" applyFont="1" applyFill="1" applyBorder="1" applyAlignment="1">
      <alignment horizontal="center"/>
    </xf>
    <xf numFmtId="164" fontId="3" fillId="26" borderId="2" xfId="0" applyNumberFormat="1" applyFont="1" applyFill="1" applyBorder="1" applyAlignment="1">
      <alignment horizontal="center"/>
    </xf>
    <xf numFmtId="164" fontId="3" fillId="26" borderId="3" xfId="0" applyNumberFormat="1" applyFont="1" applyFill="1" applyBorder="1" applyAlignment="1">
      <alignment horizontal="center"/>
    </xf>
    <xf numFmtId="0" fontId="3" fillId="18" borderId="16" xfId="0" applyFont="1" applyFill="1" applyBorder="1" applyAlignment="1">
      <alignment horizontal="center" vertical="center" wrapText="1"/>
    </xf>
    <xf numFmtId="0" fontId="34" fillId="3" borderId="73" xfId="0" applyFont="1" applyFill="1" applyBorder="1" applyAlignment="1">
      <alignment horizontal="center" vertical="center" wrapText="1"/>
    </xf>
    <xf numFmtId="0" fontId="34" fillId="3" borderId="18" xfId="0" applyFont="1" applyFill="1" applyBorder="1" applyAlignment="1">
      <alignment horizontal="center" vertical="center" wrapText="1"/>
    </xf>
    <xf numFmtId="0" fontId="2" fillId="2" borderId="75" xfId="0" applyFont="1" applyFill="1" applyBorder="1" applyAlignment="1">
      <alignment horizontal="center"/>
    </xf>
    <xf numFmtId="0" fontId="2" fillId="2" borderId="76" xfId="0" applyFont="1" applyFill="1" applyBorder="1" applyAlignment="1">
      <alignment horizontal="center"/>
    </xf>
    <xf numFmtId="0" fontId="2" fillId="2" borderId="89" xfId="0" applyFont="1" applyFill="1" applyBorder="1" applyAlignment="1">
      <alignment horizontal="center"/>
    </xf>
    <xf numFmtId="0" fontId="9" fillId="17" borderId="1" xfId="0" applyFont="1" applyFill="1" applyBorder="1" applyAlignment="1">
      <alignment horizontal="center" vertical="center"/>
    </xf>
    <xf numFmtId="0" fontId="9" fillId="17" borderId="3" xfId="0" applyFont="1" applyFill="1" applyBorder="1" applyAlignment="1">
      <alignment horizontal="center" vertical="center"/>
    </xf>
    <xf numFmtId="0" fontId="4" fillId="17" borderId="8" xfId="0" applyFont="1" applyFill="1" applyBorder="1" applyAlignment="1">
      <alignment horizontal="center" vertical="center" wrapText="1"/>
    </xf>
    <xf numFmtId="0" fontId="4" fillId="17" borderId="2" xfId="0" applyFont="1" applyFill="1" applyBorder="1" applyAlignment="1">
      <alignment horizontal="center" vertical="center" wrapText="1"/>
    </xf>
    <xf numFmtId="0" fontId="4" fillId="17" borderId="9" xfId="0" applyFont="1" applyFill="1" applyBorder="1" applyAlignment="1">
      <alignment horizontal="center" vertical="center" wrapText="1"/>
    </xf>
    <xf numFmtId="164" fontId="9" fillId="18" borderId="18" xfId="0" applyNumberFormat="1" applyFont="1" applyFill="1" applyBorder="1" applyAlignment="1">
      <alignment horizontal="center" vertical="center" wrapText="1"/>
    </xf>
    <xf numFmtId="164" fontId="9" fillId="18" borderId="19" xfId="0" applyNumberFormat="1" applyFont="1" applyFill="1" applyBorder="1" applyAlignment="1">
      <alignment horizontal="center" vertical="center" wrapText="1"/>
    </xf>
    <xf numFmtId="164" fontId="9" fillId="18" borderId="28" xfId="0" applyNumberFormat="1" applyFont="1" applyFill="1" applyBorder="1" applyAlignment="1">
      <alignment horizontal="center" vertical="center" wrapText="1"/>
    </xf>
    <xf numFmtId="0" fontId="0" fillId="2" borderId="83" xfId="0" applyFill="1" applyBorder="1" applyAlignment="1">
      <alignment horizontal="center"/>
    </xf>
    <xf numFmtId="0" fontId="0" fillId="2" borderId="39" xfId="0" applyFill="1" applyBorder="1" applyAlignment="1">
      <alignment horizontal="center"/>
    </xf>
    <xf numFmtId="0" fontId="3" fillId="14" borderId="16" xfId="0" applyFont="1" applyFill="1" applyBorder="1" applyAlignment="1">
      <alignment horizontal="center" vertical="center" wrapText="1"/>
    </xf>
    <xf numFmtId="0" fontId="2" fillId="2" borderId="70" xfId="0" applyFont="1" applyFill="1" applyBorder="1" applyAlignment="1">
      <alignment horizontal="center"/>
    </xf>
    <xf numFmtId="0" fontId="2" fillId="2" borderId="71" xfId="0" applyFont="1" applyFill="1" applyBorder="1" applyAlignment="1">
      <alignment horizontal="center"/>
    </xf>
    <xf numFmtId="0" fontId="33" fillId="6" borderId="1" xfId="0" applyFont="1" applyFill="1" applyBorder="1" applyAlignment="1">
      <alignment horizontal="center" vertical="center"/>
    </xf>
    <xf numFmtId="0" fontId="33" fillId="6" borderId="2" xfId="0" applyFont="1" applyFill="1" applyBorder="1" applyAlignment="1">
      <alignment horizontal="center" vertical="center"/>
    </xf>
    <xf numFmtId="0" fontId="33" fillId="6" borderId="3" xfId="0" applyFont="1" applyFill="1" applyBorder="1" applyAlignment="1">
      <alignment horizontal="center" vertical="center"/>
    </xf>
    <xf numFmtId="0" fontId="20" fillId="2" borderId="1" xfId="0" applyFont="1" applyFill="1" applyBorder="1" applyAlignment="1">
      <alignment horizontal="center"/>
    </xf>
    <xf numFmtId="0" fontId="20" fillId="2" borderId="2" xfId="0" applyFont="1" applyFill="1" applyBorder="1" applyAlignment="1">
      <alignment horizontal="center"/>
    </xf>
    <xf numFmtId="0" fontId="20" fillId="2" borderId="3" xfId="0" applyFont="1" applyFill="1" applyBorder="1" applyAlignment="1">
      <alignment horizontal="center"/>
    </xf>
    <xf numFmtId="0" fontId="5" fillId="2" borderId="18"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9" xfId="0" applyFont="1" applyFill="1" applyBorder="1" applyAlignment="1">
      <alignment horizontal="center" vertical="center"/>
    </xf>
    <xf numFmtId="0" fontId="5" fillId="2" borderId="0" xfId="0" applyFont="1" applyFill="1" applyAlignment="1">
      <alignment horizontal="center" vertical="center"/>
    </xf>
    <xf numFmtId="0" fontId="5" fillId="2" borderId="27" xfId="0" applyFont="1" applyFill="1" applyBorder="1" applyAlignment="1">
      <alignment horizontal="center" vertical="center"/>
    </xf>
    <xf numFmtId="0" fontId="5" fillId="2" borderId="9"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4" xfId="0" applyFont="1" applyFill="1" applyBorder="1" applyAlignment="1">
      <alignment horizontal="center" vertical="center" wrapText="1"/>
    </xf>
    <xf numFmtId="0" fontId="5" fillId="18" borderId="9" xfId="0" applyFont="1" applyFill="1" applyBorder="1" applyAlignment="1">
      <alignment horizontal="center" vertical="center" wrapText="1"/>
    </xf>
    <xf numFmtId="0" fontId="5" fillId="18" borderId="34" xfId="0" applyFont="1" applyFill="1" applyBorder="1" applyAlignment="1">
      <alignment horizontal="center" vertical="center" wrapText="1"/>
    </xf>
    <xf numFmtId="0" fontId="3" fillId="19" borderId="8" xfId="0" applyFont="1" applyFill="1" applyBorder="1" applyAlignment="1">
      <alignment horizontal="center" vertical="center" wrapText="1"/>
    </xf>
    <xf numFmtId="0" fontId="3" fillId="19" borderId="29"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6" borderId="31" xfId="0" applyFont="1" applyFill="1" applyBorder="1" applyAlignment="1">
      <alignment horizontal="center" wrapText="1"/>
    </xf>
    <xf numFmtId="0" fontId="0" fillId="3" borderId="100" xfId="0" applyFill="1" applyBorder="1" applyAlignment="1">
      <alignment horizontal="center" vertical="center"/>
    </xf>
    <xf numFmtId="0" fontId="0" fillId="3" borderId="52" xfId="0" applyFill="1" applyBorder="1" applyAlignment="1">
      <alignment horizontal="center" vertical="center"/>
    </xf>
    <xf numFmtId="0" fontId="4" fillId="26" borderId="1" xfId="0" applyFont="1" applyFill="1" applyBorder="1" applyAlignment="1">
      <alignment horizontal="center" vertical="center"/>
    </xf>
    <xf numFmtId="0" fontId="4" fillId="26" borderId="2" xfId="0" applyFont="1" applyFill="1" applyBorder="1" applyAlignment="1">
      <alignment horizontal="center" vertical="center"/>
    </xf>
    <xf numFmtId="0" fontId="4" fillId="26" borderId="3" xfId="0" applyFont="1" applyFill="1" applyBorder="1" applyAlignment="1">
      <alignment horizontal="center" vertical="center"/>
    </xf>
    <xf numFmtId="0" fontId="2" fillId="26" borderId="1" xfId="0" applyFont="1" applyFill="1" applyBorder="1" applyAlignment="1">
      <alignment horizontal="center" vertical="center"/>
    </xf>
    <xf numFmtId="0" fontId="2" fillId="26" borderId="2" xfId="0" applyFont="1" applyFill="1" applyBorder="1" applyAlignment="1">
      <alignment horizontal="center" vertical="center"/>
    </xf>
    <xf numFmtId="0" fontId="2" fillId="26" borderId="3" xfId="0" applyFont="1" applyFill="1" applyBorder="1" applyAlignment="1">
      <alignment horizontal="center" vertical="center"/>
    </xf>
    <xf numFmtId="0" fontId="4" fillId="2" borderId="64" xfId="0" applyFont="1" applyFill="1" applyBorder="1" applyAlignment="1">
      <alignment horizontal="center" vertical="center" wrapText="1"/>
    </xf>
    <xf numFmtId="0" fontId="4" fillId="2" borderId="54" xfId="0" applyFont="1" applyFill="1" applyBorder="1" applyAlignment="1">
      <alignment horizontal="center" vertical="center" wrapText="1"/>
    </xf>
    <xf numFmtId="4" fontId="4" fillId="2" borderId="63" xfId="0" applyNumberFormat="1" applyFont="1" applyFill="1" applyBorder="1" applyAlignment="1">
      <alignment horizontal="center" vertical="center"/>
    </xf>
    <xf numFmtId="4" fontId="4" fillId="2" borderId="105" xfId="0" applyNumberFormat="1" applyFont="1" applyFill="1" applyBorder="1" applyAlignment="1">
      <alignment horizontal="center" vertical="center"/>
    </xf>
    <xf numFmtId="0" fontId="5" fillId="3" borderId="64" xfId="0" applyFont="1" applyFill="1" applyBorder="1" applyAlignment="1">
      <alignment horizontal="center" vertical="center"/>
    </xf>
    <xf numFmtId="0" fontId="5" fillId="3" borderId="69" xfId="0" applyFont="1" applyFill="1" applyBorder="1" applyAlignment="1">
      <alignment horizontal="center" vertical="center"/>
    </xf>
    <xf numFmtId="0" fontId="2" fillId="7" borderId="64" xfId="0" applyFont="1" applyFill="1" applyBorder="1" applyAlignment="1">
      <alignment horizontal="center" vertical="center" wrapText="1"/>
    </xf>
    <xf numFmtId="0" fontId="2" fillId="7" borderId="69" xfId="0" applyFont="1" applyFill="1" applyBorder="1" applyAlignment="1">
      <alignment horizontal="center" vertical="center" wrapText="1"/>
    </xf>
    <xf numFmtId="0" fontId="5" fillId="14" borderId="64" xfId="0" applyFont="1" applyFill="1" applyBorder="1" applyAlignment="1">
      <alignment horizontal="center" vertical="center" wrapText="1"/>
    </xf>
    <xf numFmtId="0" fontId="5" fillId="14" borderId="98" xfId="0" applyFont="1" applyFill="1" applyBorder="1" applyAlignment="1">
      <alignment horizontal="center" vertical="center" wrapText="1"/>
    </xf>
    <xf numFmtId="0" fontId="2" fillId="2" borderId="53"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61" xfId="0" applyFont="1" applyFill="1" applyBorder="1" applyAlignment="1">
      <alignment horizontal="center"/>
    </xf>
    <xf numFmtId="0" fontId="6" fillId="17" borderId="1" xfId="0" applyFont="1" applyFill="1" applyBorder="1" applyAlignment="1">
      <alignment horizontal="center" vertical="center"/>
    </xf>
    <xf numFmtId="0" fontId="6" fillId="17" borderId="3" xfId="0" applyFont="1" applyFill="1" applyBorder="1" applyAlignment="1">
      <alignment horizontal="center" vertical="center"/>
    </xf>
    <xf numFmtId="0" fontId="2" fillId="24" borderId="9" xfId="0" applyFont="1" applyFill="1" applyBorder="1" applyAlignment="1">
      <alignment horizontal="center" vertical="center" textRotation="90" wrapText="1"/>
    </xf>
    <xf numFmtId="0" fontId="2" fillId="24" borderId="41" xfId="0" applyFont="1" applyFill="1" applyBorder="1" applyAlignment="1">
      <alignment horizontal="center" vertical="center" textRotation="90" wrapText="1"/>
    </xf>
    <xf numFmtId="0" fontId="2" fillId="24" borderId="36" xfId="0" applyFont="1" applyFill="1" applyBorder="1" applyAlignment="1">
      <alignment horizontal="center" vertical="center" textRotation="90" wrapText="1"/>
    </xf>
    <xf numFmtId="0" fontId="35" fillId="6" borderId="8" xfId="0" applyFont="1" applyFill="1" applyBorder="1" applyAlignment="1">
      <alignment horizontal="center" vertical="center" wrapText="1"/>
    </xf>
    <xf numFmtId="0" fontId="35" fillId="6" borderId="28" xfId="0" applyFont="1" applyFill="1" applyBorder="1" applyAlignment="1">
      <alignment horizontal="center" vertical="center" wrapText="1"/>
    </xf>
    <xf numFmtId="0" fontId="10" fillId="2" borderId="94" xfId="0" applyFont="1" applyFill="1" applyBorder="1" applyAlignment="1">
      <alignment horizontal="center" vertical="center" wrapText="1"/>
    </xf>
    <xf numFmtId="0" fontId="10" fillId="2" borderId="95" xfId="0" applyFont="1" applyFill="1" applyBorder="1" applyAlignment="1">
      <alignment horizontal="center" vertical="center" wrapText="1"/>
    </xf>
    <xf numFmtId="0" fontId="2" fillId="26" borderId="20" xfId="0" applyFont="1" applyFill="1" applyBorder="1" applyAlignment="1">
      <alignment horizontal="center"/>
    </xf>
    <xf numFmtId="0" fontId="2" fillId="26" borderId="22" xfId="0" applyFont="1" applyFill="1" applyBorder="1" applyAlignment="1">
      <alignment horizontal="center"/>
    </xf>
    <xf numFmtId="4" fontId="3" fillId="26" borderId="2" xfId="0" applyNumberFormat="1" applyFont="1" applyFill="1" applyBorder="1" applyAlignment="1">
      <alignment horizontal="center" vertical="center"/>
    </xf>
    <xf numFmtId="4" fontId="3" fillId="26" borderId="3" xfId="0" applyNumberFormat="1" applyFont="1" applyFill="1" applyBorder="1" applyAlignment="1">
      <alignment horizontal="center" vertical="center"/>
    </xf>
    <xf numFmtId="0" fontId="5" fillId="14" borderId="2" xfId="0" applyFont="1" applyFill="1" applyBorder="1" applyAlignment="1">
      <alignment horizontal="center" vertical="center"/>
    </xf>
    <xf numFmtId="0" fontId="5" fillId="14" borderId="3" xfId="0" applyFont="1" applyFill="1" applyBorder="1" applyAlignment="1">
      <alignment horizontal="center" vertical="center"/>
    </xf>
    <xf numFmtId="0" fontId="5" fillId="0" borderId="1" xfId="0"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xf numFmtId="0" fontId="2" fillId="2" borderId="45" xfId="0" applyFont="1" applyFill="1" applyBorder="1" applyAlignment="1">
      <alignment horizontal="center"/>
    </xf>
    <xf numFmtId="0" fontId="2" fillId="2" borderId="32" xfId="0" applyFont="1" applyFill="1" applyBorder="1" applyAlignment="1">
      <alignment horizontal="center"/>
    </xf>
    <xf numFmtId="49" fontId="3" fillId="0" borderId="0" xfId="0" applyNumberFormat="1" applyFont="1" applyAlignment="1">
      <alignment horizontal="center" vertical="center"/>
    </xf>
    <xf numFmtId="0" fontId="42" fillId="32" borderId="63" xfId="0" applyFont="1" applyFill="1" applyBorder="1" applyAlignment="1">
      <alignment horizontal="center" vertical="center" wrapText="1"/>
    </xf>
    <xf numFmtId="0" fontId="42" fillId="32" borderId="55" xfId="0" applyFont="1" applyFill="1" applyBorder="1" applyAlignment="1">
      <alignment horizontal="center" vertical="center" wrapText="1"/>
    </xf>
    <xf numFmtId="0" fontId="42" fillId="32" borderId="54" xfId="0" applyFont="1" applyFill="1" applyBorder="1" applyAlignment="1">
      <alignment horizontal="center" vertical="center" wrapText="1"/>
    </xf>
    <xf numFmtId="49" fontId="5" fillId="33" borderId="31" xfId="0" applyNumberFormat="1" applyFont="1" applyFill="1" applyBorder="1" applyAlignment="1">
      <alignment horizontal="left" vertical="center" wrapText="1"/>
    </xf>
    <xf numFmtId="49" fontId="5" fillId="33" borderId="45" xfId="0" applyNumberFormat="1" applyFont="1" applyFill="1" applyBorder="1" applyAlignment="1">
      <alignment horizontal="left" vertical="center" wrapText="1"/>
    </xf>
    <xf numFmtId="0" fontId="2" fillId="26" borderId="53" xfId="0" applyFont="1" applyFill="1" applyBorder="1" applyAlignment="1">
      <alignment horizontal="center"/>
    </xf>
    <xf numFmtId="0" fontId="2" fillId="26" borderId="24" xfId="0" applyFont="1" applyFill="1" applyBorder="1" applyAlignment="1">
      <alignment horizontal="center"/>
    </xf>
    <xf numFmtId="164" fontId="2" fillId="26" borderId="22" xfId="0" applyNumberFormat="1" applyFont="1" applyFill="1" applyBorder="1" applyAlignment="1">
      <alignment horizontal="center"/>
    </xf>
    <xf numFmtId="164" fontId="2" fillId="26" borderId="23" xfId="0" applyNumberFormat="1" applyFont="1" applyFill="1" applyBorder="1" applyAlignment="1">
      <alignment horizontal="center"/>
    </xf>
    <xf numFmtId="0" fontId="43" fillId="27" borderId="16" xfId="0" applyFont="1" applyFill="1" applyBorder="1" applyAlignment="1">
      <alignment horizontal="center" vertical="center"/>
    </xf>
    <xf numFmtId="0" fontId="6" fillId="15" borderId="32" xfId="0" applyFont="1" applyFill="1" applyBorder="1" applyAlignment="1">
      <alignment horizontal="center" vertical="top"/>
    </xf>
    <xf numFmtId="0" fontId="2" fillId="15" borderId="16" xfId="0" applyFont="1" applyFill="1" applyBorder="1" applyAlignment="1">
      <alignment horizontal="center" vertical="top"/>
    </xf>
    <xf numFmtId="0" fontId="6" fillId="2" borderId="2" xfId="0" applyFont="1" applyFill="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horizontal="center" vertical="center"/>
    </xf>
    <xf numFmtId="0" fontId="55" fillId="9" borderId="55" xfId="0" applyFont="1" applyFill="1" applyBorder="1" applyAlignment="1">
      <alignment horizontal="center"/>
    </xf>
    <xf numFmtId="0" fontId="55" fillId="9" borderId="0" xfId="0" applyFont="1" applyFill="1" applyAlignment="1">
      <alignment horizontal="left" vertical="top"/>
    </xf>
    <xf numFmtId="0" fontId="53" fillId="0" borderId="0" xfId="0" applyFont="1" applyAlignment="1">
      <alignment horizontal="left"/>
    </xf>
    <xf numFmtId="0" fontId="0" fillId="0" borderId="55" xfId="0" applyBorder="1" applyAlignment="1">
      <alignment horizontal="center"/>
    </xf>
    <xf numFmtId="0" fontId="53" fillId="33" borderId="0" xfId="0" applyFont="1" applyFill="1" applyAlignment="1">
      <alignment horizontal="center"/>
    </xf>
    <xf numFmtId="0" fontId="52" fillId="27" borderId="0" xfId="0" applyFont="1" applyFill="1" applyAlignment="1">
      <alignment horizontal="center" vertical="center"/>
    </xf>
    <xf numFmtId="0" fontId="37" fillId="0" borderId="0" xfId="0" applyFont="1" applyAlignment="1">
      <alignment horizontal="center" wrapText="1"/>
    </xf>
    <xf numFmtId="0" fontId="38" fillId="0" borderId="0" xfId="0" applyFont="1" applyAlignment="1">
      <alignment horizontal="center" wrapText="1"/>
    </xf>
    <xf numFmtId="0" fontId="37" fillId="9" borderId="0" xfId="0" applyFont="1" applyFill="1" applyAlignment="1">
      <alignment horizontal="center" wrapText="1"/>
    </xf>
    <xf numFmtId="0" fontId="38" fillId="9" borderId="0" xfId="0" applyFont="1" applyFill="1" applyAlignment="1">
      <alignment horizontal="center" wrapText="1"/>
    </xf>
    <xf numFmtId="0" fontId="55" fillId="0" borderId="0" xfId="0" applyFont="1" applyAlignment="1">
      <alignment horizontal="left" vertical="center"/>
    </xf>
    <xf numFmtId="0" fontId="0" fillId="0" borderId="0" xfId="0" applyAlignment="1">
      <alignment horizontal="center"/>
    </xf>
    <xf numFmtId="0" fontId="0" fillId="0" borderId="0" xfId="0" applyAlignment="1">
      <alignment horizontal="left" vertical="center" wrapText="1"/>
    </xf>
    <xf numFmtId="0" fontId="43" fillId="27" borderId="0" xfId="0" applyFont="1" applyFill="1" applyAlignment="1">
      <alignment horizontal="center" vertical="center"/>
    </xf>
  </cellXfs>
  <cellStyles count="5">
    <cellStyle name="Normal" xfId="0" builtinId="0"/>
    <cellStyle name="Normal 2" xfId="1" xr:uid="{00000000-0005-0000-0000-000001000000}"/>
    <cellStyle name="Normal 3" xfId="2" xr:uid="{00000000-0005-0000-0000-000002000000}"/>
    <cellStyle name="Normal 3 2" xfId="4" xr:uid="{00000000-0005-0000-0000-000003000000}"/>
    <cellStyle name="Porcentaje" xfId="3" builtinId="5"/>
  </cellStyles>
  <dxfs count="0"/>
  <tableStyles count="0" defaultTableStyle="TableStyleMedium2" defaultPivotStyle="PivotStyleLight16"/>
  <colors>
    <mruColors>
      <color rgb="FFFFB3B3"/>
      <color rgb="FF33CAFF"/>
      <color rgb="FFE30613"/>
      <color rgb="FF00FF00"/>
      <color rgb="FFFF99FF"/>
      <color rgb="FF66FFCC"/>
      <color rgb="FF66FFFF"/>
      <color rgb="FFDDEBF7"/>
      <color rgb="FFFF7D7D"/>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jpeg"/><Relationship Id="rId1" Type="http://schemas.openxmlformats.org/officeDocument/2006/relationships/image" Target="../media/image7.png"/><Relationship Id="rId6" Type="http://schemas.openxmlformats.org/officeDocument/2006/relationships/image" Target="../media/image12.png"/><Relationship Id="rId5" Type="http://schemas.openxmlformats.org/officeDocument/2006/relationships/image" Target="../media/image11.jpeg"/><Relationship Id="rId4" Type="http://schemas.openxmlformats.org/officeDocument/2006/relationships/image" Target="../media/image10.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57</xdr:row>
      <xdr:rowOff>8965</xdr:rowOff>
    </xdr:from>
    <xdr:to>
      <xdr:col>9</xdr:col>
      <xdr:colOff>544662</xdr:colOff>
      <xdr:row>67</xdr:row>
      <xdr:rowOff>17306</xdr:rowOff>
    </xdr:to>
    <xdr:pic>
      <xdr:nvPicPr>
        <xdr:cNvPr id="4" name="Imagen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4775" y="10228730"/>
          <a:ext cx="8167463" cy="1801282"/>
        </a:xfrm>
        <a:prstGeom prst="rect">
          <a:avLst/>
        </a:prstGeom>
      </xdr:spPr>
    </xdr:pic>
    <xdr:clientData/>
  </xdr:twoCellAnchor>
  <xdr:twoCellAnchor editAs="oneCell">
    <xdr:from>
      <xdr:col>3</xdr:col>
      <xdr:colOff>276225</xdr:colOff>
      <xdr:row>8</xdr:row>
      <xdr:rowOff>104775</xdr:rowOff>
    </xdr:from>
    <xdr:to>
      <xdr:col>7</xdr:col>
      <xdr:colOff>295275</xdr:colOff>
      <xdr:row>14</xdr:row>
      <xdr:rowOff>86495</xdr:rowOff>
    </xdr:to>
    <xdr:pic>
      <xdr:nvPicPr>
        <xdr:cNvPr id="5" name="Imagen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33675" y="1628775"/>
          <a:ext cx="3295650" cy="1124720"/>
        </a:xfrm>
        <a:prstGeom prst="rect">
          <a:avLst/>
        </a:prstGeom>
      </xdr:spPr>
    </xdr:pic>
    <xdr:clientData/>
  </xdr:twoCellAnchor>
  <xdr:twoCellAnchor>
    <xdr:from>
      <xdr:col>1</xdr:col>
      <xdr:colOff>240927</xdr:colOff>
      <xdr:row>17</xdr:row>
      <xdr:rowOff>43330</xdr:rowOff>
    </xdr:from>
    <xdr:to>
      <xdr:col>8</xdr:col>
      <xdr:colOff>462617</xdr:colOff>
      <xdr:row>27</xdr:row>
      <xdr:rowOff>89647</xdr:rowOff>
    </xdr:to>
    <xdr:sp macro="" textlink="">
      <xdr:nvSpPr>
        <xdr:cNvPr id="6" name="CuadroTexto 5">
          <a:extLst>
            <a:ext uri="{FF2B5EF4-FFF2-40B4-BE49-F238E27FC236}">
              <a16:creationId xmlns:a16="http://schemas.microsoft.com/office/drawing/2014/main" id="{00000000-0008-0000-0100-000006000000}"/>
            </a:ext>
          </a:extLst>
        </xdr:cNvPr>
        <xdr:cNvSpPr txBox="1"/>
      </xdr:nvSpPr>
      <xdr:spPr>
        <a:xfrm>
          <a:off x="1029821" y="3091330"/>
          <a:ext cx="6371478" cy="1839258"/>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4000" b="1">
              <a:solidFill>
                <a:schemeClr val="bg1"/>
              </a:solidFill>
              <a:latin typeface="Titillium Web" panose="00000500000000000000" pitchFamily="2" charset="0"/>
            </a:rPr>
            <a:t>PRESUPUESTO</a:t>
          </a:r>
        </a:p>
        <a:p>
          <a:pPr algn="ctr"/>
          <a:r>
            <a:rPr lang="es-ES" sz="4000" b="1">
              <a:solidFill>
                <a:schemeClr val="bg1"/>
              </a:solidFill>
              <a:latin typeface="Titillium Web" panose="00000500000000000000" pitchFamily="2" charset="0"/>
            </a:rPr>
            <a:t>DE XXXXXXXXXX</a:t>
          </a:r>
          <a:endParaRPr lang="es-ES" sz="7200" b="1">
            <a:solidFill>
              <a:schemeClr val="bg1"/>
            </a:solidFill>
            <a:latin typeface="Titillium Web" panose="00000500000000000000" pitchFamily="2" charset="0"/>
          </a:endParaRPr>
        </a:p>
      </xdr:txBody>
    </xdr:sp>
    <xdr:clientData/>
  </xdr:twoCellAnchor>
  <xdr:twoCellAnchor editAs="oneCell">
    <xdr:from>
      <xdr:col>0</xdr:col>
      <xdr:colOff>0</xdr:colOff>
      <xdr:row>31</xdr:row>
      <xdr:rowOff>88153</xdr:rowOff>
    </xdr:from>
    <xdr:to>
      <xdr:col>9</xdr:col>
      <xdr:colOff>690283</xdr:colOff>
      <xdr:row>45</xdr:row>
      <xdr:rowOff>83606</xdr:rowOff>
    </xdr:to>
    <xdr:pic>
      <xdr:nvPicPr>
        <xdr:cNvPr id="2" name="Imagen 1">
          <a:extLst>
            <a:ext uri="{FF2B5EF4-FFF2-40B4-BE49-F238E27FC236}">
              <a16:creationId xmlns:a16="http://schemas.microsoft.com/office/drawing/2014/main" id="{53712FB3-9391-4CEE-B744-392D116D886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5646271"/>
          <a:ext cx="8417859" cy="2505570"/>
        </a:xfrm>
        <a:prstGeom prst="rect">
          <a:avLst/>
        </a:prstGeom>
      </xdr:spPr>
    </xdr:pic>
    <xdr:clientData/>
  </xdr:twoCellAnchor>
  <xdr:twoCellAnchor editAs="oneCell">
    <xdr:from>
      <xdr:col>7</xdr:col>
      <xdr:colOff>871206</xdr:colOff>
      <xdr:row>41</xdr:row>
      <xdr:rowOff>122327</xdr:rowOff>
    </xdr:from>
    <xdr:to>
      <xdr:col>8</xdr:col>
      <xdr:colOff>560205</xdr:colOff>
      <xdr:row>47</xdr:row>
      <xdr:rowOff>154926</xdr:rowOff>
    </xdr:to>
    <xdr:pic>
      <xdr:nvPicPr>
        <xdr:cNvPr id="3" name="Imagen 2">
          <a:extLst>
            <a:ext uri="{FF2B5EF4-FFF2-40B4-BE49-F238E27FC236}">
              <a16:creationId xmlns:a16="http://schemas.microsoft.com/office/drawing/2014/main" id="{57CCB7D6-7E17-44F9-828A-EFAD54B7A8A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6393465" y="7473386"/>
          <a:ext cx="1105422" cy="1108364"/>
        </a:xfrm>
        <a:prstGeom prst="rect">
          <a:avLst/>
        </a:prstGeom>
      </xdr:spPr>
    </xdr:pic>
    <xdr:clientData/>
  </xdr:twoCellAnchor>
  <xdr:twoCellAnchor>
    <xdr:from>
      <xdr:col>5</xdr:col>
      <xdr:colOff>412377</xdr:colOff>
      <xdr:row>49</xdr:row>
      <xdr:rowOff>8965</xdr:rowOff>
    </xdr:from>
    <xdr:to>
      <xdr:col>9</xdr:col>
      <xdr:colOff>81195</xdr:colOff>
      <xdr:row>51</xdr:row>
      <xdr:rowOff>106661</xdr:rowOff>
    </xdr:to>
    <xdr:sp macro="" textlink="">
      <xdr:nvSpPr>
        <xdr:cNvPr id="8" name="CuadroTexto 7">
          <a:extLst>
            <a:ext uri="{FF2B5EF4-FFF2-40B4-BE49-F238E27FC236}">
              <a16:creationId xmlns:a16="http://schemas.microsoft.com/office/drawing/2014/main" id="{14B61823-C50D-4E68-8A85-7C106A6DD082}"/>
            </a:ext>
          </a:extLst>
        </xdr:cNvPr>
        <xdr:cNvSpPr txBox="1"/>
      </xdr:nvSpPr>
      <xdr:spPr>
        <a:xfrm>
          <a:off x="4356848" y="8794377"/>
          <a:ext cx="3451923" cy="45628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s-ES" sz="2400" b="1">
              <a:latin typeface="Titillium Web" panose="00000500000000000000" pitchFamily="2" charset="0"/>
            </a:rPr>
            <a:t>División de Electricidad</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32</xdr:col>
      <xdr:colOff>0</xdr:colOff>
      <xdr:row>175</xdr:row>
      <xdr:rowOff>0</xdr:rowOff>
    </xdr:from>
    <xdr:ext cx="184731" cy="233205"/>
    <xdr:sp macro="" textlink="">
      <xdr:nvSpPr>
        <xdr:cNvPr id="2" name="CuadroTexto 1">
          <a:extLst>
            <a:ext uri="{FF2B5EF4-FFF2-40B4-BE49-F238E27FC236}">
              <a16:creationId xmlns:a16="http://schemas.microsoft.com/office/drawing/2014/main" id="{383F88F1-A135-4934-AEC2-99636BA95BB2}"/>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xdr:col>
      <xdr:colOff>704850</xdr:colOff>
      <xdr:row>13</xdr:row>
      <xdr:rowOff>114300</xdr:rowOff>
    </xdr:from>
    <xdr:ext cx="184731" cy="264560"/>
    <xdr:sp macro="" textlink="">
      <xdr:nvSpPr>
        <xdr:cNvPr id="3" name="CuadroTexto 2">
          <a:extLst>
            <a:ext uri="{FF2B5EF4-FFF2-40B4-BE49-F238E27FC236}">
              <a16:creationId xmlns:a16="http://schemas.microsoft.com/office/drawing/2014/main" id="{BE2AB1F3-AE60-42BE-8886-121A906CF9CF}"/>
            </a:ext>
          </a:extLst>
        </xdr:cNvPr>
        <xdr:cNvSpPr txBox="1"/>
      </xdr:nvSpPr>
      <xdr:spPr>
        <a:xfrm>
          <a:off x="1971675" y="334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32</xdr:col>
      <xdr:colOff>0</xdr:colOff>
      <xdr:row>175</xdr:row>
      <xdr:rowOff>0</xdr:rowOff>
    </xdr:from>
    <xdr:ext cx="184731" cy="233205"/>
    <xdr:sp macro="" textlink="">
      <xdr:nvSpPr>
        <xdr:cNvPr id="4" name="CuadroTexto 3">
          <a:extLst>
            <a:ext uri="{FF2B5EF4-FFF2-40B4-BE49-F238E27FC236}">
              <a16:creationId xmlns:a16="http://schemas.microsoft.com/office/drawing/2014/main" id="{D9DFBA41-785F-4676-A5F2-C32499CD9385}"/>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twoCellAnchor editAs="oneCell">
    <xdr:from>
      <xdr:col>4</xdr:col>
      <xdr:colOff>0</xdr:colOff>
      <xdr:row>18</xdr:row>
      <xdr:rowOff>0</xdr:rowOff>
    </xdr:from>
    <xdr:to>
      <xdr:col>4</xdr:col>
      <xdr:colOff>304800</xdr:colOff>
      <xdr:row>19</xdr:row>
      <xdr:rowOff>123206</xdr:rowOff>
    </xdr:to>
    <xdr:sp macro="" textlink="">
      <xdr:nvSpPr>
        <xdr:cNvPr id="5" name="AutoShape 1" descr="Resultado de imagen de ubbica">
          <a:extLst>
            <a:ext uri="{FF2B5EF4-FFF2-40B4-BE49-F238E27FC236}">
              <a16:creationId xmlns:a16="http://schemas.microsoft.com/office/drawing/2014/main" id="{1D64E6CE-B33B-4FB5-A625-07490B18599F}"/>
            </a:ext>
          </a:extLst>
        </xdr:cNvPr>
        <xdr:cNvSpPr>
          <a:spLocks noChangeAspect="1" noChangeArrowheads="1"/>
        </xdr:cNvSpPr>
      </xdr:nvSpPr>
      <xdr:spPr bwMode="auto">
        <a:xfrm>
          <a:off x="1266825" y="4267200"/>
          <a:ext cx="304800" cy="29465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32</xdr:col>
      <xdr:colOff>0</xdr:colOff>
      <xdr:row>175</xdr:row>
      <xdr:rowOff>0</xdr:rowOff>
    </xdr:from>
    <xdr:ext cx="184731" cy="233205"/>
    <xdr:sp macro="" textlink="">
      <xdr:nvSpPr>
        <xdr:cNvPr id="6" name="CuadroTexto 5">
          <a:extLst>
            <a:ext uri="{FF2B5EF4-FFF2-40B4-BE49-F238E27FC236}">
              <a16:creationId xmlns:a16="http://schemas.microsoft.com/office/drawing/2014/main" id="{52F05B19-9F78-4F19-A9C7-7CCE48951B8E}"/>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175</xdr:row>
      <xdr:rowOff>0</xdr:rowOff>
    </xdr:from>
    <xdr:ext cx="184731" cy="233205"/>
    <xdr:sp macro="" textlink="">
      <xdr:nvSpPr>
        <xdr:cNvPr id="7" name="CuadroTexto 6">
          <a:extLst>
            <a:ext uri="{FF2B5EF4-FFF2-40B4-BE49-F238E27FC236}">
              <a16:creationId xmlns:a16="http://schemas.microsoft.com/office/drawing/2014/main" id="{D93DEB23-1403-4624-B1A8-9777C29B013F}"/>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175</xdr:row>
      <xdr:rowOff>0</xdr:rowOff>
    </xdr:from>
    <xdr:ext cx="184731" cy="233205"/>
    <xdr:sp macro="" textlink="">
      <xdr:nvSpPr>
        <xdr:cNvPr id="8" name="CuadroTexto 7">
          <a:extLst>
            <a:ext uri="{FF2B5EF4-FFF2-40B4-BE49-F238E27FC236}">
              <a16:creationId xmlns:a16="http://schemas.microsoft.com/office/drawing/2014/main" id="{2319D02F-9144-4FFE-9276-C7C3134CF34C}"/>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175</xdr:row>
      <xdr:rowOff>0</xdr:rowOff>
    </xdr:from>
    <xdr:ext cx="184731" cy="233205"/>
    <xdr:sp macro="" textlink="">
      <xdr:nvSpPr>
        <xdr:cNvPr id="9" name="CuadroTexto 8">
          <a:extLst>
            <a:ext uri="{FF2B5EF4-FFF2-40B4-BE49-F238E27FC236}">
              <a16:creationId xmlns:a16="http://schemas.microsoft.com/office/drawing/2014/main" id="{22B05FF5-ED19-43BA-A28B-5F4C054308EC}"/>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175</xdr:row>
      <xdr:rowOff>0</xdr:rowOff>
    </xdr:from>
    <xdr:ext cx="184731" cy="233205"/>
    <xdr:sp macro="" textlink="">
      <xdr:nvSpPr>
        <xdr:cNvPr id="10" name="CuadroTexto 9">
          <a:extLst>
            <a:ext uri="{FF2B5EF4-FFF2-40B4-BE49-F238E27FC236}">
              <a16:creationId xmlns:a16="http://schemas.microsoft.com/office/drawing/2014/main" id="{4578D148-BF38-4442-8359-844A0512A8F3}"/>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175</xdr:row>
      <xdr:rowOff>0</xdr:rowOff>
    </xdr:from>
    <xdr:ext cx="184731" cy="233205"/>
    <xdr:sp macro="" textlink="">
      <xdr:nvSpPr>
        <xdr:cNvPr id="11" name="CuadroTexto 10">
          <a:extLst>
            <a:ext uri="{FF2B5EF4-FFF2-40B4-BE49-F238E27FC236}">
              <a16:creationId xmlns:a16="http://schemas.microsoft.com/office/drawing/2014/main" id="{B76E895B-5029-4D1B-A105-0032E661623E}"/>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175</xdr:row>
      <xdr:rowOff>0</xdr:rowOff>
    </xdr:from>
    <xdr:ext cx="184731" cy="233205"/>
    <xdr:sp macro="" textlink="">
      <xdr:nvSpPr>
        <xdr:cNvPr id="12" name="CuadroTexto 11">
          <a:extLst>
            <a:ext uri="{FF2B5EF4-FFF2-40B4-BE49-F238E27FC236}">
              <a16:creationId xmlns:a16="http://schemas.microsoft.com/office/drawing/2014/main" id="{6FBC1242-F8AF-4B73-83B9-7DF0ED8C98E9}"/>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175</xdr:row>
      <xdr:rowOff>0</xdr:rowOff>
    </xdr:from>
    <xdr:ext cx="184731" cy="233205"/>
    <xdr:sp macro="" textlink="">
      <xdr:nvSpPr>
        <xdr:cNvPr id="13" name="CuadroTexto 12">
          <a:extLst>
            <a:ext uri="{FF2B5EF4-FFF2-40B4-BE49-F238E27FC236}">
              <a16:creationId xmlns:a16="http://schemas.microsoft.com/office/drawing/2014/main" id="{879DB954-3958-4108-B532-B63649C90050}"/>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175</xdr:row>
      <xdr:rowOff>0</xdr:rowOff>
    </xdr:from>
    <xdr:ext cx="184731" cy="233205"/>
    <xdr:sp macro="" textlink="">
      <xdr:nvSpPr>
        <xdr:cNvPr id="14" name="CuadroTexto 13">
          <a:extLst>
            <a:ext uri="{FF2B5EF4-FFF2-40B4-BE49-F238E27FC236}">
              <a16:creationId xmlns:a16="http://schemas.microsoft.com/office/drawing/2014/main" id="{45BC8428-5B45-44B6-9914-A5B4B5B6D9F0}"/>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175</xdr:row>
      <xdr:rowOff>0</xdr:rowOff>
    </xdr:from>
    <xdr:ext cx="184731" cy="233205"/>
    <xdr:sp macro="" textlink="">
      <xdr:nvSpPr>
        <xdr:cNvPr id="15" name="CuadroTexto 14">
          <a:extLst>
            <a:ext uri="{FF2B5EF4-FFF2-40B4-BE49-F238E27FC236}">
              <a16:creationId xmlns:a16="http://schemas.microsoft.com/office/drawing/2014/main" id="{B2632AB4-9453-4EFD-A843-0C0896B32A56}"/>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175</xdr:row>
      <xdr:rowOff>0</xdr:rowOff>
    </xdr:from>
    <xdr:ext cx="184731" cy="233205"/>
    <xdr:sp macro="" textlink="">
      <xdr:nvSpPr>
        <xdr:cNvPr id="16" name="CuadroTexto 15">
          <a:extLst>
            <a:ext uri="{FF2B5EF4-FFF2-40B4-BE49-F238E27FC236}">
              <a16:creationId xmlns:a16="http://schemas.microsoft.com/office/drawing/2014/main" id="{F49613C8-439C-4CBB-892E-34ADB748F180}"/>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175</xdr:row>
      <xdr:rowOff>0</xdr:rowOff>
    </xdr:from>
    <xdr:ext cx="184731" cy="233205"/>
    <xdr:sp macro="" textlink="">
      <xdr:nvSpPr>
        <xdr:cNvPr id="17" name="CuadroTexto 16">
          <a:extLst>
            <a:ext uri="{FF2B5EF4-FFF2-40B4-BE49-F238E27FC236}">
              <a16:creationId xmlns:a16="http://schemas.microsoft.com/office/drawing/2014/main" id="{5FEA0D14-0688-4B35-8DC0-592EB5C0C908}"/>
            </a:ext>
          </a:extLst>
        </xdr:cNvPr>
        <xdr:cNvSpPr txBox="1"/>
      </xdr:nvSpPr>
      <xdr:spPr>
        <a:xfrm>
          <a:off x="17964150" y="513778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18" name="CuadroTexto 17">
          <a:extLst>
            <a:ext uri="{FF2B5EF4-FFF2-40B4-BE49-F238E27FC236}">
              <a16:creationId xmlns:a16="http://schemas.microsoft.com/office/drawing/2014/main" id="{CE1C1F89-AEEF-4421-9559-AAB404A1B68B}"/>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xdr:col>
      <xdr:colOff>704850</xdr:colOff>
      <xdr:row>13</xdr:row>
      <xdr:rowOff>114300</xdr:rowOff>
    </xdr:from>
    <xdr:ext cx="184731" cy="264560"/>
    <xdr:sp macro="" textlink="">
      <xdr:nvSpPr>
        <xdr:cNvPr id="19" name="CuadroTexto 18">
          <a:extLst>
            <a:ext uri="{FF2B5EF4-FFF2-40B4-BE49-F238E27FC236}">
              <a16:creationId xmlns:a16="http://schemas.microsoft.com/office/drawing/2014/main" id="{85AB6E15-FA62-4A42-8B46-69A17146EAA2}"/>
            </a:ext>
          </a:extLst>
        </xdr:cNvPr>
        <xdr:cNvSpPr txBox="1"/>
      </xdr:nvSpPr>
      <xdr:spPr>
        <a:xfrm>
          <a:off x="1971675" y="3343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1100"/>
        </a:p>
      </xdr:txBody>
    </xdr:sp>
    <xdr:clientData/>
  </xdr:oneCellAnchor>
  <xdr:oneCellAnchor>
    <xdr:from>
      <xdr:col>32</xdr:col>
      <xdr:colOff>0</xdr:colOff>
      <xdr:row>83</xdr:row>
      <xdr:rowOff>0</xdr:rowOff>
    </xdr:from>
    <xdr:ext cx="184731" cy="233205"/>
    <xdr:sp macro="" textlink="">
      <xdr:nvSpPr>
        <xdr:cNvPr id="20" name="CuadroTexto 19">
          <a:extLst>
            <a:ext uri="{FF2B5EF4-FFF2-40B4-BE49-F238E27FC236}">
              <a16:creationId xmlns:a16="http://schemas.microsoft.com/office/drawing/2014/main" id="{ABCF321A-FD33-45DE-B7F2-2377F1A48414}"/>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twoCellAnchor editAs="oneCell">
    <xdr:from>
      <xdr:col>4</xdr:col>
      <xdr:colOff>0</xdr:colOff>
      <xdr:row>18</xdr:row>
      <xdr:rowOff>0</xdr:rowOff>
    </xdr:from>
    <xdr:to>
      <xdr:col>4</xdr:col>
      <xdr:colOff>304800</xdr:colOff>
      <xdr:row>19</xdr:row>
      <xdr:rowOff>123206</xdr:rowOff>
    </xdr:to>
    <xdr:sp macro="" textlink="">
      <xdr:nvSpPr>
        <xdr:cNvPr id="21" name="AutoShape 1" descr="Resultado de imagen de ubbica">
          <a:extLst>
            <a:ext uri="{FF2B5EF4-FFF2-40B4-BE49-F238E27FC236}">
              <a16:creationId xmlns:a16="http://schemas.microsoft.com/office/drawing/2014/main" id="{376475E5-E2FA-44CA-BDAC-F6700094337E}"/>
            </a:ext>
          </a:extLst>
        </xdr:cNvPr>
        <xdr:cNvSpPr>
          <a:spLocks noChangeAspect="1" noChangeArrowheads="1"/>
        </xdr:cNvSpPr>
      </xdr:nvSpPr>
      <xdr:spPr bwMode="auto">
        <a:xfrm>
          <a:off x="1266825" y="4267200"/>
          <a:ext cx="304800" cy="29465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32</xdr:col>
      <xdr:colOff>0</xdr:colOff>
      <xdr:row>83</xdr:row>
      <xdr:rowOff>0</xdr:rowOff>
    </xdr:from>
    <xdr:ext cx="184731" cy="233205"/>
    <xdr:sp macro="" textlink="">
      <xdr:nvSpPr>
        <xdr:cNvPr id="22" name="CuadroTexto 21">
          <a:extLst>
            <a:ext uri="{FF2B5EF4-FFF2-40B4-BE49-F238E27FC236}">
              <a16:creationId xmlns:a16="http://schemas.microsoft.com/office/drawing/2014/main" id="{691C1453-8B76-4E92-A7C2-95FA61CAAF31}"/>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23" name="CuadroTexto 22">
          <a:extLst>
            <a:ext uri="{FF2B5EF4-FFF2-40B4-BE49-F238E27FC236}">
              <a16:creationId xmlns:a16="http://schemas.microsoft.com/office/drawing/2014/main" id="{43DE2BC0-D36B-4FA6-A557-E855E56CE362}"/>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24" name="CuadroTexto 23">
          <a:extLst>
            <a:ext uri="{FF2B5EF4-FFF2-40B4-BE49-F238E27FC236}">
              <a16:creationId xmlns:a16="http://schemas.microsoft.com/office/drawing/2014/main" id="{A2F2AC87-54BA-47BF-8FDF-9C518B984B3E}"/>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25" name="CuadroTexto 24">
          <a:extLst>
            <a:ext uri="{FF2B5EF4-FFF2-40B4-BE49-F238E27FC236}">
              <a16:creationId xmlns:a16="http://schemas.microsoft.com/office/drawing/2014/main" id="{F46385E5-A8E5-40A1-8B0A-997F239A0EBC}"/>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26" name="CuadroTexto 25">
          <a:extLst>
            <a:ext uri="{FF2B5EF4-FFF2-40B4-BE49-F238E27FC236}">
              <a16:creationId xmlns:a16="http://schemas.microsoft.com/office/drawing/2014/main" id="{E8ECCCE5-60FC-419C-A778-BE84801912D3}"/>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27" name="CuadroTexto 26">
          <a:extLst>
            <a:ext uri="{FF2B5EF4-FFF2-40B4-BE49-F238E27FC236}">
              <a16:creationId xmlns:a16="http://schemas.microsoft.com/office/drawing/2014/main" id="{62ADFE0A-81FB-484C-8877-B7F146DC3987}"/>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28" name="CuadroTexto 27">
          <a:extLst>
            <a:ext uri="{FF2B5EF4-FFF2-40B4-BE49-F238E27FC236}">
              <a16:creationId xmlns:a16="http://schemas.microsoft.com/office/drawing/2014/main" id="{E5B69484-4B03-400C-BD4D-BAC24C57EA96}"/>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29" name="CuadroTexto 28">
          <a:extLst>
            <a:ext uri="{FF2B5EF4-FFF2-40B4-BE49-F238E27FC236}">
              <a16:creationId xmlns:a16="http://schemas.microsoft.com/office/drawing/2014/main" id="{A9C9EE31-7CC4-436C-9AA3-68EED94D31FC}"/>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30" name="CuadroTexto 29">
          <a:extLst>
            <a:ext uri="{FF2B5EF4-FFF2-40B4-BE49-F238E27FC236}">
              <a16:creationId xmlns:a16="http://schemas.microsoft.com/office/drawing/2014/main" id="{22DBAC9D-91F7-4BB7-9A14-738D414F2978}"/>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31" name="CuadroTexto 30">
          <a:extLst>
            <a:ext uri="{FF2B5EF4-FFF2-40B4-BE49-F238E27FC236}">
              <a16:creationId xmlns:a16="http://schemas.microsoft.com/office/drawing/2014/main" id="{EFCA7DF2-9ACB-41A3-9D1A-94051245AD67}"/>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32" name="CuadroTexto 31">
          <a:extLst>
            <a:ext uri="{FF2B5EF4-FFF2-40B4-BE49-F238E27FC236}">
              <a16:creationId xmlns:a16="http://schemas.microsoft.com/office/drawing/2014/main" id="{3B198B98-9895-4C98-A963-27F47D076A30}"/>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33" name="CuadroTexto 32">
          <a:extLst>
            <a:ext uri="{FF2B5EF4-FFF2-40B4-BE49-F238E27FC236}">
              <a16:creationId xmlns:a16="http://schemas.microsoft.com/office/drawing/2014/main" id="{D69A9965-F9A9-4C00-8058-88B0DD790066}"/>
            </a:ext>
          </a:extLst>
        </xdr:cNvPr>
        <xdr:cNvSpPr txBox="1"/>
      </xdr:nvSpPr>
      <xdr:spPr>
        <a:xfrm>
          <a:off x="17964150" y="207740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113</xdr:row>
      <xdr:rowOff>0</xdr:rowOff>
    </xdr:from>
    <xdr:ext cx="184731" cy="233205"/>
    <xdr:sp macro="" textlink="">
      <xdr:nvSpPr>
        <xdr:cNvPr id="34" name="CuadroTexto 33">
          <a:extLst>
            <a:ext uri="{FF2B5EF4-FFF2-40B4-BE49-F238E27FC236}">
              <a16:creationId xmlns:a16="http://schemas.microsoft.com/office/drawing/2014/main" id="{D3AA898E-9716-42FE-9B6C-6C4859434D77}"/>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113</xdr:row>
      <xdr:rowOff>0</xdr:rowOff>
    </xdr:from>
    <xdr:ext cx="184731" cy="233205"/>
    <xdr:sp macro="" textlink="">
      <xdr:nvSpPr>
        <xdr:cNvPr id="35" name="CuadroTexto 34">
          <a:extLst>
            <a:ext uri="{FF2B5EF4-FFF2-40B4-BE49-F238E27FC236}">
              <a16:creationId xmlns:a16="http://schemas.microsoft.com/office/drawing/2014/main" id="{286F8AD7-9F2F-4EEF-9622-B91209522048}"/>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113</xdr:row>
      <xdr:rowOff>0</xdr:rowOff>
    </xdr:from>
    <xdr:ext cx="184731" cy="233205"/>
    <xdr:sp macro="" textlink="">
      <xdr:nvSpPr>
        <xdr:cNvPr id="36" name="CuadroTexto 35">
          <a:extLst>
            <a:ext uri="{FF2B5EF4-FFF2-40B4-BE49-F238E27FC236}">
              <a16:creationId xmlns:a16="http://schemas.microsoft.com/office/drawing/2014/main" id="{B8E8A648-CCBF-49FD-9230-61732085A7E1}"/>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113</xdr:row>
      <xdr:rowOff>0</xdr:rowOff>
    </xdr:from>
    <xdr:ext cx="184731" cy="233205"/>
    <xdr:sp macro="" textlink="">
      <xdr:nvSpPr>
        <xdr:cNvPr id="37" name="CuadroTexto 36">
          <a:extLst>
            <a:ext uri="{FF2B5EF4-FFF2-40B4-BE49-F238E27FC236}">
              <a16:creationId xmlns:a16="http://schemas.microsoft.com/office/drawing/2014/main" id="{15BFA9F7-1283-4255-BF37-76D8B4C2F121}"/>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113</xdr:row>
      <xdr:rowOff>0</xdr:rowOff>
    </xdr:from>
    <xdr:ext cx="184731" cy="233205"/>
    <xdr:sp macro="" textlink="">
      <xdr:nvSpPr>
        <xdr:cNvPr id="38" name="CuadroTexto 37">
          <a:extLst>
            <a:ext uri="{FF2B5EF4-FFF2-40B4-BE49-F238E27FC236}">
              <a16:creationId xmlns:a16="http://schemas.microsoft.com/office/drawing/2014/main" id="{60D1C27D-0CF6-481B-9497-FA74BDC3A367}"/>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113</xdr:row>
      <xdr:rowOff>0</xdr:rowOff>
    </xdr:from>
    <xdr:ext cx="184731" cy="233205"/>
    <xdr:sp macro="" textlink="">
      <xdr:nvSpPr>
        <xdr:cNvPr id="39" name="CuadroTexto 38">
          <a:extLst>
            <a:ext uri="{FF2B5EF4-FFF2-40B4-BE49-F238E27FC236}">
              <a16:creationId xmlns:a16="http://schemas.microsoft.com/office/drawing/2014/main" id="{20720EBC-6F1A-4E6B-9410-46EBEEB3294F}"/>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113</xdr:row>
      <xdr:rowOff>0</xdr:rowOff>
    </xdr:from>
    <xdr:ext cx="184731" cy="233205"/>
    <xdr:sp macro="" textlink="">
      <xdr:nvSpPr>
        <xdr:cNvPr id="40" name="CuadroTexto 39">
          <a:extLst>
            <a:ext uri="{FF2B5EF4-FFF2-40B4-BE49-F238E27FC236}">
              <a16:creationId xmlns:a16="http://schemas.microsoft.com/office/drawing/2014/main" id="{4A221C42-43C9-4FC0-90CE-4A1C3566275F}"/>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113</xdr:row>
      <xdr:rowOff>0</xdr:rowOff>
    </xdr:from>
    <xdr:ext cx="184731" cy="233205"/>
    <xdr:sp macro="" textlink="">
      <xdr:nvSpPr>
        <xdr:cNvPr id="41" name="CuadroTexto 40">
          <a:extLst>
            <a:ext uri="{FF2B5EF4-FFF2-40B4-BE49-F238E27FC236}">
              <a16:creationId xmlns:a16="http://schemas.microsoft.com/office/drawing/2014/main" id="{991086C3-2FD8-48D5-AEB3-4C3629A725C0}"/>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113</xdr:row>
      <xdr:rowOff>0</xdr:rowOff>
    </xdr:from>
    <xdr:ext cx="184731" cy="233205"/>
    <xdr:sp macro="" textlink="">
      <xdr:nvSpPr>
        <xdr:cNvPr id="42" name="CuadroTexto 41">
          <a:extLst>
            <a:ext uri="{FF2B5EF4-FFF2-40B4-BE49-F238E27FC236}">
              <a16:creationId xmlns:a16="http://schemas.microsoft.com/office/drawing/2014/main" id="{11B7CAEF-51F2-4031-B6A2-5DD27C853F72}"/>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113</xdr:row>
      <xdr:rowOff>0</xdr:rowOff>
    </xdr:from>
    <xdr:ext cx="184731" cy="233205"/>
    <xdr:sp macro="" textlink="">
      <xdr:nvSpPr>
        <xdr:cNvPr id="43" name="CuadroTexto 42">
          <a:extLst>
            <a:ext uri="{FF2B5EF4-FFF2-40B4-BE49-F238E27FC236}">
              <a16:creationId xmlns:a16="http://schemas.microsoft.com/office/drawing/2014/main" id="{5E29EF90-DEE0-4FDF-B776-6E29AEC3EC70}"/>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113</xdr:row>
      <xdr:rowOff>0</xdr:rowOff>
    </xdr:from>
    <xdr:ext cx="184731" cy="233205"/>
    <xdr:sp macro="" textlink="">
      <xdr:nvSpPr>
        <xdr:cNvPr id="44" name="CuadroTexto 43">
          <a:extLst>
            <a:ext uri="{FF2B5EF4-FFF2-40B4-BE49-F238E27FC236}">
              <a16:creationId xmlns:a16="http://schemas.microsoft.com/office/drawing/2014/main" id="{A86ED354-21FC-487F-81FB-1EBB25321D59}"/>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113</xdr:row>
      <xdr:rowOff>0</xdr:rowOff>
    </xdr:from>
    <xdr:ext cx="184731" cy="233205"/>
    <xdr:sp macro="" textlink="">
      <xdr:nvSpPr>
        <xdr:cNvPr id="45" name="CuadroTexto 44">
          <a:extLst>
            <a:ext uri="{FF2B5EF4-FFF2-40B4-BE49-F238E27FC236}">
              <a16:creationId xmlns:a16="http://schemas.microsoft.com/office/drawing/2014/main" id="{ED8D2967-6F7E-4151-AC49-EA0CB0F9848B}"/>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113</xdr:row>
      <xdr:rowOff>0</xdr:rowOff>
    </xdr:from>
    <xdr:ext cx="184731" cy="233205"/>
    <xdr:sp macro="" textlink="">
      <xdr:nvSpPr>
        <xdr:cNvPr id="46" name="CuadroTexto 45">
          <a:extLst>
            <a:ext uri="{FF2B5EF4-FFF2-40B4-BE49-F238E27FC236}">
              <a16:creationId xmlns:a16="http://schemas.microsoft.com/office/drawing/2014/main" id="{60880FAE-1657-4BDC-BF45-2942B035C48F}"/>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113</xdr:row>
      <xdr:rowOff>0</xdr:rowOff>
    </xdr:from>
    <xdr:ext cx="184731" cy="233205"/>
    <xdr:sp macro="" textlink="">
      <xdr:nvSpPr>
        <xdr:cNvPr id="47" name="CuadroTexto 46">
          <a:extLst>
            <a:ext uri="{FF2B5EF4-FFF2-40B4-BE49-F238E27FC236}">
              <a16:creationId xmlns:a16="http://schemas.microsoft.com/office/drawing/2014/main" id="{BC236A02-D311-42A3-BA97-02B04864D6F8}"/>
            </a:ext>
          </a:extLst>
        </xdr:cNvPr>
        <xdr:cNvSpPr txBox="1"/>
      </xdr:nvSpPr>
      <xdr:spPr>
        <a:xfrm>
          <a:off x="17964150" y="270129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111</xdr:row>
      <xdr:rowOff>0</xdr:rowOff>
    </xdr:from>
    <xdr:ext cx="184731" cy="233205"/>
    <xdr:sp macro="" textlink="">
      <xdr:nvSpPr>
        <xdr:cNvPr id="48" name="CuadroTexto 47">
          <a:extLst>
            <a:ext uri="{FF2B5EF4-FFF2-40B4-BE49-F238E27FC236}">
              <a16:creationId xmlns:a16="http://schemas.microsoft.com/office/drawing/2014/main" id="{52EC3E51-AF8A-47A9-B1C5-0A49395A03E1}"/>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111</xdr:row>
      <xdr:rowOff>0</xdr:rowOff>
    </xdr:from>
    <xdr:ext cx="184731" cy="233205"/>
    <xdr:sp macro="" textlink="">
      <xdr:nvSpPr>
        <xdr:cNvPr id="49" name="CuadroTexto 48">
          <a:extLst>
            <a:ext uri="{FF2B5EF4-FFF2-40B4-BE49-F238E27FC236}">
              <a16:creationId xmlns:a16="http://schemas.microsoft.com/office/drawing/2014/main" id="{E92BDAEB-D7D6-4C38-A33C-4A89DF0D851F}"/>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111</xdr:row>
      <xdr:rowOff>0</xdr:rowOff>
    </xdr:from>
    <xdr:ext cx="184731" cy="233205"/>
    <xdr:sp macro="" textlink="">
      <xdr:nvSpPr>
        <xdr:cNvPr id="50" name="CuadroTexto 49">
          <a:extLst>
            <a:ext uri="{FF2B5EF4-FFF2-40B4-BE49-F238E27FC236}">
              <a16:creationId xmlns:a16="http://schemas.microsoft.com/office/drawing/2014/main" id="{602FB1C0-F940-4441-9162-83C744ACE46A}"/>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111</xdr:row>
      <xdr:rowOff>0</xdr:rowOff>
    </xdr:from>
    <xdr:ext cx="184731" cy="233205"/>
    <xdr:sp macro="" textlink="">
      <xdr:nvSpPr>
        <xdr:cNvPr id="51" name="CuadroTexto 50">
          <a:extLst>
            <a:ext uri="{FF2B5EF4-FFF2-40B4-BE49-F238E27FC236}">
              <a16:creationId xmlns:a16="http://schemas.microsoft.com/office/drawing/2014/main" id="{1E52D30B-881C-44D0-82F8-BEC9909426C9}"/>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111</xdr:row>
      <xdr:rowOff>0</xdr:rowOff>
    </xdr:from>
    <xdr:ext cx="184731" cy="233205"/>
    <xdr:sp macro="" textlink="">
      <xdr:nvSpPr>
        <xdr:cNvPr id="52" name="CuadroTexto 51">
          <a:extLst>
            <a:ext uri="{FF2B5EF4-FFF2-40B4-BE49-F238E27FC236}">
              <a16:creationId xmlns:a16="http://schemas.microsoft.com/office/drawing/2014/main" id="{19B67F34-4499-4251-AA78-7E5F7E7E413D}"/>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111</xdr:row>
      <xdr:rowOff>0</xdr:rowOff>
    </xdr:from>
    <xdr:ext cx="184731" cy="233205"/>
    <xdr:sp macro="" textlink="">
      <xdr:nvSpPr>
        <xdr:cNvPr id="53" name="CuadroTexto 52">
          <a:extLst>
            <a:ext uri="{FF2B5EF4-FFF2-40B4-BE49-F238E27FC236}">
              <a16:creationId xmlns:a16="http://schemas.microsoft.com/office/drawing/2014/main" id="{0DAC8F90-D329-458D-AA77-D919E78EFCBE}"/>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111</xdr:row>
      <xdr:rowOff>0</xdr:rowOff>
    </xdr:from>
    <xdr:ext cx="184731" cy="233205"/>
    <xdr:sp macro="" textlink="">
      <xdr:nvSpPr>
        <xdr:cNvPr id="54" name="CuadroTexto 53">
          <a:extLst>
            <a:ext uri="{FF2B5EF4-FFF2-40B4-BE49-F238E27FC236}">
              <a16:creationId xmlns:a16="http://schemas.microsoft.com/office/drawing/2014/main" id="{87FA5805-E938-4FD9-9B57-1E908167D0D7}"/>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111</xdr:row>
      <xdr:rowOff>0</xdr:rowOff>
    </xdr:from>
    <xdr:ext cx="184731" cy="233205"/>
    <xdr:sp macro="" textlink="">
      <xdr:nvSpPr>
        <xdr:cNvPr id="55" name="CuadroTexto 54">
          <a:extLst>
            <a:ext uri="{FF2B5EF4-FFF2-40B4-BE49-F238E27FC236}">
              <a16:creationId xmlns:a16="http://schemas.microsoft.com/office/drawing/2014/main" id="{E77D45F1-86E8-4C55-A864-E40A74D191F8}"/>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111</xdr:row>
      <xdr:rowOff>0</xdr:rowOff>
    </xdr:from>
    <xdr:ext cx="184731" cy="233205"/>
    <xdr:sp macro="" textlink="">
      <xdr:nvSpPr>
        <xdr:cNvPr id="56" name="CuadroTexto 55">
          <a:extLst>
            <a:ext uri="{FF2B5EF4-FFF2-40B4-BE49-F238E27FC236}">
              <a16:creationId xmlns:a16="http://schemas.microsoft.com/office/drawing/2014/main" id="{D8DC4D66-84BA-4671-801E-43E20D734AA5}"/>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111</xdr:row>
      <xdr:rowOff>0</xdr:rowOff>
    </xdr:from>
    <xdr:ext cx="184731" cy="233205"/>
    <xdr:sp macro="" textlink="">
      <xdr:nvSpPr>
        <xdr:cNvPr id="57" name="CuadroTexto 56">
          <a:extLst>
            <a:ext uri="{FF2B5EF4-FFF2-40B4-BE49-F238E27FC236}">
              <a16:creationId xmlns:a16="http://schemas.microsoft.com/office/drawing/2014/main" id="{C6EBD585-EB8C-4917-A2D1-232EF530AC3E}"/>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111</xdr:row>
      <xdr:rowOff>0</xdr:rowOff>
    </xdr:from>
    <xdr:ext cx="184731" cy="233205"/>
    <xdr:sp macro="" textlink="">
      <xdr:nvSpPr>
        <xdr:cNvPr id="58" name="CuadroTexto 57">
          <a:extLst>
            <a:ext uri="{FF2B5EF4-FFF2-40B4-BE49-F238E27FC236}">
              <a16:creationId xmlns:a16="http://schemas.microsoft.com/office/drawing/2014/main" id="{F0BD9142-1342-46F4-9A70-F735EB23E099}"/>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111</xdr:row>
      <xdr:rowOff>0</xdr:rowOff>
    </xdr:from>
    <xdr:ext cx="184731" cy="233205"/>
    <xdr:sp macro="" textlink="">
      <xdr:nvSpPr>
        <xdr:cNvPr id="59" name="CuadroTexto 58">
          <a:extLst>
            <a:ext uri="{FF2B5EF4-FFF2-40B4-BE49-F238E27FC236}">
              <a16:creationId xmlns:a16="http://schemas.microsoft.com/office/drawing/2014/main" id="{427B0106-67C1-4C0E-990A-684444B5B9B3}"/>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111</xdr:row>
      <xdr:rowOff>0</xdr:rowOff>
    </xdr:from>
    <xdr:ext cx="184731" cy="233205"/>
    <xdr:sp macro="" textlink="">
      <xdr:nvSpPr>
        <xdr:cNvPr id="60" name="CuadroTexto 59">
          <a:extLst>
            <a:ext uri="{FF2B5EF4-FFF2-40B4-BE49-F238E27FC236}">
              <a16:creationId xmlns:a16="http://schemas.microsoft.com/office/drawing/2014/main" id="{11E6924E-F07E-40E9-95EC-81DB9464897E}"/>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111</xdr:row>
      <xdr:rowOff>0</xdr:rowOff>
    </xdr:from>
    <xdr:ext cx="184731" cy="233205"/>
    <xdr:sp macro="" textlink="">
      <xdr:nvSpPr>
        <xdr:cNvPr id="61" name="CuadroTexto 60">
          <a:extLst>
            <a:ext uri="{FF2B5EF4-FFF2-40B4-BE49-F238E27FC236}">
              <a16:creationId xmlns:a16="http://schemas.microsoft.com/office/drawing/2014/main" id="{18C7EAB7-E205-4F3F-B568-29DB3153F0B2}"/>
            </a:ext>
          </a:extLst>
        </xdr:cNvPr>
        <xdr:cNvSpPr txBox="1"/>
      </xdr:nvSpPr>
      <xdr:spPr>
        <a:xfrm>
          <a:off x="17964150" y="266700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34</xdr:col>
      <xdr:colOff>0</xdr:colOff>
      <xdr:row>104</xdr:row>
      <xdr:rowOff>0</xdr:rowOff>
    </xdr:from>
    <xdr:ext cx="184731" cy="233205"/>
    <xdr:sp macro="" textlink="">
      <xdr:nvSpPr>
        <xdr:cNvPr id="62" name="CuadroTexto 61">
          <a:extLst>
            <a:ext uri="{FF2B5EF4-FFF2-40B4-BE49-F238E27FC236}">
              <a16:creationId xmlns:a16="http://schemas.microsoft.com/office/drawing/2014/main" id="{A73978CE-B0CC-40A5-BCF1-AD62F07E8204}"/>
            </a:ext>
          </a:extLst>
        </xdr:cNvPr>
        <xdr:cNvSpPr txBox="1"/>
      </xdr:nvSpPr>
      <xdr:spPr>
        <a:xfrm>
          <a:off x="18669000"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34</xdr:col>
      <xdr:colOff>0</xdr:colOff>
      <xdr:row>104</xdr:row>
      <xdr:rowOff>0</xdr:rowOff>
    </xdr:from>
    <xdr:ext cx="184731" cy="233205"/>
    <xdr:sp macro="" textlink="">
      <xdr:nvSpPr>
        <xdr:cNvPr id="63" name="CuadroTexto 62">
          <a:extLst>
            <a:ext uri="{FF2B5EF4-FFF2-40B4-BE49-F238E27FC236}">
              <a16:creationId xmlns:a16="http://schemas.microsoft.com/office/drawing/2014/main" id="{392345B0-EA71-4889-935F-B4963E8EEA80}"/>
            </a:ext>
          </a:extLst>
        </xdr:cNvPr>
        <xdr:cNvSpPr txBox="1"/>
      </xdr:nvSpPr>
      <xdr:spPr>
        <a:xfrm>
          <a:off x="18669000"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0</xdr:colOff>
      <xdr:row>104</xdr:row>
      <xdr:rowOff>0</xdr:rowOff>
    </xdr:from>
    <xdr:ext cx="184731" cy="233205"/>
    <xdr:sp macro="" textlink="">
      <xdr:nvSpPr>
        <xdr:cNvPr id="64" name="CuadroTexto 63">
          <a:extLst>
            <a:ext uri="{FF2B5EF4-FFF2-40B4-BE49-F238E27FC236}">
              <a16:creationId xmlns:a16="http://schemas.microsoft.com/office/drawing/2014/main" id="{68A804AF-81CB-4BCA-BF30-4352C05693D8}"/>
            </a:ext>
          </a:extLst>
        </xdr:cNvPr>
        <xdr:cNvSpPr txBox="1"/>
      </xdr:nvSpPr>
      <xdr:spPr>
        <a:xfrm>
          <a:off x="2269807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22860</xdr:colOff>
      <xdr:row>104</xdr:row>
      <xdr:rowOff>0</xdr:rowOff>
    </xdr:from>
    <xdr:ext cx="184731" cy="233205"/>
    <xdr:sp macro="" textlink="">
      <xdr:nvSpPr>
        <xdr:cNvPr id="65" name="CuadroTexto 64">
          <a:extLst>
            <a:ext uri="{FF2B5EF4-FFF2-40B4-BE49-F238E27FC236}">
              <a16:creationId xmlns:a16="http://schemas.microsoft.com/office/drawing/2014/main" id="{29D63545-2B32-4B49-B66B-FE0CCE963238}"/>
            </a:ext>
          </a:extLst>
        </xdr:cNvPr>
        <xdr:cNvSpPr txBox="1"/>
      </xdr:nvSpPr>
      <xdr:spPr>
        <a:xfrm>
          <a:off x="2272093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0</xdr:colOff>
      <xdr:row>104</xdr:row>
      <xdr:rowOff>0</xdr:rowOff>
    </xdr:from>
    <xdr:ext cx="184731" cy="233205"/>
    <xdr:sp macro="" textlink="">
      <xdr:nvSpPr>
        <xdr:cNvPr id="66" name="CuadroTexto 65">
          <a:extLst>
            <a:ext uri="{FF2B5EF4-FFF2-40B4-BE49-F238E27FC236}">
              <a16:creationId xmlns:a16="http://schemas.microsoft.com/office/drawing/2014/main" id="{91CC15D8-3F7B-4F29-A075-DF4DEA107882}"/>
            </a:ext>
          </a:extLst>
        </xdr:cNvPr>
        <xdr:cNvSpPr txBox="1"/>
      </xdr:nvSpPr>
      <xdr:spPr>
        <a:xfrm>
          <a:off x="2269807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22860</xdr:colOff>
      <xdr:row>104</xdr:row>
      <xdr:rowOff>0</xdr:rowOff>
    </xdr:from>
    <xdr:ext cx="184731" cy="233205"/>
    <xdr:sp macro="" textlink="">
      <xdr:nvSpPr>
        <xdr:cNvPr id="67" name="CuadroTexto 66">
          <a:extLst>
            <a:ext uri="{FF2B5EF4-FFF2-40B4-BE49-F238E27FC236}">
              <a16:creationId xmlns:a16="http://schemas.microsoft.com/office/drawing/2014/main" id="{5019CA92-ED86-4E3B-A2B3-BFAFF219EFCF}"/>
            </a:ext>
          </a:extLst>
        </xdr:cNvPr>
        <xdr:cNvSpPr txBox="1"/>
      </xdr:nvSpPr>
      <xdr:spPr>
        <a:xfrm>
          <a:off x="2272093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0</xdr:colOff>
      <xdr:row>104</xdr:row>
      <xdr:rowOff>0</xdr:rowOff>
    </xdr:from>
    <xdr:ext cx="184731" cy="233205"/>
    <xdr:sp macro="" textlink="">
      <xdr:nvSpPr>
        <xdr:cNvPr id="68" name="CuadroTexto 67">
          <a:extLst>
            <a:ext uri="{FF2B5EF4-FFF2-40B4-BE49-F238E27FC236}">
              <a16:creationId xmlns:a16="http://schemas.microsoft.com/office/drawing/2014/main" id="{C1C648C9-D6B5-43F1-A213-7E8BEF0F919F}"/>
            </a:ext>
          </a:extLst>
        </xdr:cNvPr>
        <xdr:cNvSpPr txBox="1"/>
      </xdr:nvSpPr>
      <xdr:spPr>
        <a:xfrm>
          <a:off x="2269807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22860</xdr:colOff>
      <xdr:row>104</xdr:row>
      <xdr:rowOff>0</xdr:rowOff>
    </xdr:from>
    <xdr:ext cx="184731" cy="233205"/>
    <xdr:sp macro="" textlink="">
      <xdr:nvSpPr>
        <xdr:cNvPr id="69" name="CuadroTexto 68">
          <a:extLst>
            <a:ext uri="{FF2B5EF4-FFF2-40B4-BE49-F238E27FC236}">
              <a16:creationId xmlns:a16="http://schemas.microsoft.com/office/drawing/2014/main" id="{215FFC38-D410-4293-B767-CB369C691137}"/>
            </a:ext>
          </a:extLst>
        </xdr:cNvPr>
        <xdr:cNvSpPr txBox="1"/>
      </xdr:nvSpPr>
      <xdr:spPr>
        <a:xfrm>
          <a:off x="2272093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0</xdr:colOff>
      <xdr:row>104</xdr:row>
      <xdr:rowOff>0</xdr:rowOff>
    </xdr:from>
    <xdr:ext cx="184731" cy="233205"/>
    <xdr:sp macro="" textlink="">
      <xdr:nvSpPr>
        <xdr:cNvPr id="70" name="CuadroTexto 69">
          <a:extLst>
            <a:ext uri="{FF2B5EF4-FFF2-40B4-BE49-F238E27FC236}">
              <a16:creationId xmlns:a16="http://schemas.microsoft.com/office/drawing/2014/main" id="{1E9C25F3-984C-4964-BD45-5FA419197AF0}"/>
            </a:ext>
          </a:extLst>
        </xdr:cNvPr>
        <xdr:cNvSpPr txBox="1"/>
      </xdr:nvSpPr>
      <xdr:spPr>
        <a:xfrm>
          <a:off x="2269807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22860</xdr:colOff>
      <xdr:row>104</xdr:row>
      <xdr:rowOff>0</xdr:rowOff>
    </xdr:from>
    <xdr:ext cx="184731" cy="233205"/>
    <xdr:sp macro="" textlink="">
      <xdr:nvSpPr>
        <xdr:cNvPr id="71" name="CuadroTexto 70">
          <a:extLst>
            <a:ext uri="{FF2B5EF4-FFF2-40B4-BE49-F238E27FC236}">
              <a16:creationId xmlns:a16="http://schemas.microsoft.com/office/drawing/2014/main" id="{8A1C9BD4-7F35-45E7-B3DF-942AE5F55CF8}"/>
            </a:ext>
          </a:extLst>
        </xdr:cNvPr>
        <xdr:cNvSpPr txBox="1"/>
      </xdr:nvSpPr>
      <xdr:spPr>
        <a:xfrm>
          <a:off x="2272093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0</xdr:colOff>
      <xdr:row>104</xdr:row>
      <xdr:rowOff>0</xdr:rowOff>
    </xdr:from>
    <xdr:ext cx="184731" cy="233205"/>
    <xdr:sp macro="" textlink="">
      <xdr:nvSpPr>
        <xdr:cNvPr id="72" name="CuadroTexto 71">
          <a:extLst>
            <a:ext uri="{FF2B5EF4-FFF2-40B4-BE49-F238E27FC236}">
              <a16:creationId xmlns:a16="http://schemas.microsoft.com/office/drawing/2014/main" id="{46BD6CA9-3BF5-496E-9FF9-62B327A0EA8B}"/>
            </a:ext>
          </a:extLst>
        </xdr:cNvPr>
        <xdr:cNvSpPr txBox="1"/>
      </xdr:nvSpPr>
      <xdr:spPr>
        <a:xfrm>
          <a:off x="2269807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22860</xdr:colOff>
      <xdr:row>104</xdr:row>
      <xdr:rowOff>0</xdr:rowOff>
    </xdr:from>
    <xdr:ext cx="184731" cy="233205"/>
    <xdr:sp macro="" textlink="">
      <xdr:nvSpPr>
        <xdr:cNvPr id="73" name="CuadroTexto 72">
          <a:extLst>
            <a:ext uri="{FF2B5EF4-FFF2-40B4-BE49-F238E27FC236}">
              <a16:creationId xmlns:a16="http://schemas.microsoft.com/office/drawing/2014/main" id="{BF8ADAD9-0FAE-4BB7-BD5B-D2128AD13DA6}"/>
            </a:ext>
          </a:extLst>
        </xdr:cNvPr>
        <xdr:cNvSpPr txBox="1"/>
      </xdr:nvSpPr>
      <xdr:spPr>
        <a:xfrm>
          <a:off x="2272093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0</xdr:colOff>
      <xdr:row>104</xdr:row>
      <xdr:rowOff>0</xdr:rowOff>
    </xdr:from>
    <xdr:ext cx="184731" cy="233205"/>
    <xdr:sp macro="" textlink="">
      <xdr:nvSpPr>
        <xdr:cNvPr id="74" name="CuadroTexto 73">
          <a:extLst>
            <a:ext uri="{FF2B5EF4-FFF2-40B4-BE49-F238E27FC236}">
              <a16:creationId xmlns:a16="http://schemas.microsoft.com/office/drawing/2014/main" id="{7453C67E-0CE9-484B-9832-2DF3EB7163FF}"/>
            </a:ext>
          </a:extLst>
        </xdr:cNvPr>
        <xdr:cNvSpPr txBox="1"/>
      </xdr:nvSpPr>
      <xdr:spPr>
        <a:xfrm>
          <a:off x="2269807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41</xdr:col>
      <xdr:colOff>22860</xdr:colOff>
      <xdr:row>104</xdr:row>
      <xdr:rowOff>0</xdr:rowOff>
    </xdr:from>
    <xdr:ext cx="184731" cy="233205"/>
    <xdr:sp macro="" textlink="">
      <xdr:nvSpPr>
        <xdr:cNvPr id="75" name="CuadroTexto 74">
          <a:extLst>
            <a:ext uri="{FF2B5EF4-FFF2-40B4-BE49-F238E27FC236}">
              <a16:creationId xmlns:a16="http://schemas.microsoft.com/office/drawing/2014/main" id="{0F89637E-80FE-4BE2-AF37-E5C734DB809A}"/>
            </a:ext>
          </a:extLst>
        </xdr:cNvPr>
        <xdr:cNvSpPr txBox="1"/>
      </xdr:nvSpPr>
      <xdr:spPr>
        <a:xfrm>
          <a:off x="22720935" y="252698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twoCellAnchor>
    <xdr:from>
      <xdr:col>4</xdr:col>
      <xdr:colOff>1855304</xdr:colOff>
      <xdr:row>17</xdr:row>
      <xdr:rowOff>8283</xdr:rowOff>
    </xdr:from>
    <xdr:to>
      <xdr:col>4</xdr:col>
      <xdr:colOff>3768963</xdr:colOff>
      <xdr:row>18</xdr:row>
      <xdr:rowOff>62055</xdr:rowOff>
    </xdr:to>
    <xdr:sp macro="" textlink="">
      <xdr:nvSpPr>
        <xdr:cNvPr id="76" name="Rectángulo 75">
          <a:extLst>
            <a:ext uri="{FF2B5EF4-FFF2-40B4-BE49-F238E27FC236}">
              <a16:creationId xmlns:a16="http://schemas.microsoft.com/office/drawing/2014/main" id="{B2F9556C-61DB-4370-ACF1-43CCDFA9CEB5}"/>
            </a:ext>
          </a:extLst>
        </xdr:cNvPr>
        <xdr:cNvSpPr/>
      </xdr:nvSpPr>
      <xdr:spPr>
        <a:xfrm>
          <a:off x="3122129" y="4104033"/>
          <a:ext cx="1913659" cy="225222"/>
        </a:xfrm>
        <a:prstGeom prst="rect">
          <a:avLst/>
        </a:prstGeom>
        <a:solidFill>
          <a:srgbClr val="FF0000"/>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400" b="1">
              <a:solidFill>
                <a:schemeClr val="bg1"/>
              </a:solidFill>
            </a:rPr>
            <a:t>P</a:t>
          </a:r>
          <a:r>
            <a:rPr lang="es-ES" sz="1400" b="1" baseline="0">
              <a:solidFill>
                <a:schemeClr val="bg1"/>
              </a:solidFill>
            </a:rPr>
            <a:t> R E S U P U E S T O</a:t>
          </a:r>
          <a:endParaRPr lang="es-ES" sz="1400" b="1">
            <a:solidFill>
              <a:schemeClr val="bg1"/>
            </a:solidFill>
          </a:endParaRPr>
        </a:p>
      </xdr:txBody>
    </xdr:sp>
    <xdr:clientData/>
  </xdr:twoCellAnchor>
  <xdr:oneCellAnchor>
    <xdr:from>
      <xdr:col>32</xdr:col>
      <xdr:colOff>0</xdr:colOff>
      <xdr:row>31</xdr:row>
      <xdr:rowOff>0</xdr:rowOff>
    </xdr:from>
    <xdr:ext cx="184731" cy="233205"/>
    <xdr:sp macro="" textlink="">
      <xdr:nvSpPr>
        <xdr:cNvPr id="77" name="CuadroTexto 76">
          <a:extLst>
            <a:ext uri="{FF2B5EF4-FFF2-40B4-BE49-F238E27FC236}">
              <a16:creationId xmlns:a16="http://schemas.microsoft.com/office/drawing/2014/main" id="{795A77DA-328A-4858-B9E5-025A40AFC374}"/>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78" name="CuadroTexto 77">
          <a:extLst>
            <a:ext uri="{FF2B5EF4-FFF2-40B4-BE49-F238E27FC236}">
              <a16:creationId xmlns:a16="http://schemas.microsoft.com/office/drawing/2014/main" id="{3FD17A99-DCA0-41EA-9FF2-632C92D7CDFB}"/>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79" name="CuadroTexto 78">
          <a:extLst>
            <a:ext uri="{FF2B5EF4-FFF2-40B4-BE49-F238E27FC236}">
              <a16:creationId xmlns:a16="http://schemas.microsoft.com/office/drawing/2014/main" id="{AF7E0449-5394-472E-B7DE-C718CFBE0AE1}"/>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80" name="CuadroTexto 79">
          <a:extLst>
            <a:ext uri="{FF2B5EF4-FFF2-40B4-BE49-F238E27FC236}">
              <a16:creationId xmlns:a16="http://schemas.microsoft.com/office/drawing/2014/main" id="{79D4473C-0B8B-4DBA-828C-FDAE1952817A}"/>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81" name="CuadroTexto 80">
          <a:extLst>
            <a:ext uri="{FF2B5EF4-FFF2-40B4-BE49-F238E27FC236}">
              <a16:creationId xmlns:a16="http://schemas.microsoft.com/office/drawing/2014/main" id="{71880B8C-699A-498A-B999-5E289B04B6B7}"/>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82" name="CuadroTexto 81">
          <a:extLst>
            <a:ext uri="{FF2B5EF4-FFF2-40B4-BE49-F238E27FC236}">
              <a16:creationId xmlns:a16="http://schemas.microsoft.com/office/drawing/2014/main" id="{66ECCE03-2342-42F5-89A2-CE8D924CF981}"/>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83" name="CuadroTexto 82">
          <a:extLst>
            <a:ext uri="{FF2B5EF4-FFF2-40B4-BE49-F238E27FC236}">
              <a16:creationId xmlns:a16="http://schemas.microsoft.com/office/drawing/2014/main" id="{FA95C310-4CF9-496E-9E8D-5E894A668358}"/>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84" name="CuadroTexto 83">
          <a:extLst>
            <a:ext uri="{FF2B5EF4-FFF2-40B4-BE49-F238E27FC236}">
              <a16:creationId xmlns:a16="http://schemas.microsoft.com/office/drawing/2014/main" id="{FEDA9491-765E-4ECF-92CA-26E8291F72FD}"/>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85" name="CuadroTexto 84">
          <a:extLst>
            <a:ext uri="{FF2B5EF4-FFF2-40B4-BE49-F238E27FC236}">
              <a16:creationId xmlns:a16="http://schemas.microsoft.com/office/drawing/2014/main" id="{105B12B7-90EB-4E5A-B3A9-CC681F11BF03}"/>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86" name="CuadroTexto 85">
          <a:extLst>
            <a:ext uri="{FF2B5EF4-FFF2-40B4-BE49-F238E27FC236}">
              <a16:creationId xmlns:a16="http://schemas.microsoft.com/office/drawing/2014/main" id="{8F7C2EE6-4A65-48AB-9270-43E6111DB13F}"/>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87" name="CuadroTexto 86">
          <a:extLst>
            <a:ext uri="{FF2B5EF4-FFF2-40B4-BE49-F238E27FC236}">
              <a16:creationId xmlns:a16="http://schemas.microsoft.com/office/drawing/2014/main" id="{2BAF18B4-FDD6-49CD-9DAE-4ED2C25581FE}"/>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88" name="CuadroTexto 87">
          <a:extLst>
            <a:ext uri="{FF2B5EF4-FFF2-40B4-BE49-F238E27FC236}">
              <a16:creationId xmlns:a16="http://schemas.microsoft.com/office/drawing/2014/main" id="{3D80D84C-2C11-4F74-B50B-04A24A894061}"/>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89" name="CuadroTexto 88">
          <a:extLst>
            <a:ext uri="{FF2B5EF4-FFF2-40B4-BE49-F238E27FC236}">
              <a16:creationId xmlns:a16="http://schemas.microsoft.com/office/drawing/2014/main" id="{5ADA6AA5-06CC-445E-A576-9036A6C4F944}"/>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31</xdr:row>
      <xdr:rowOff>0</xdr:rowOff>
    </xdr:from>
    <xdr:ext cx="184731" cy="233205"/>
    <xdr:sp macro="" textlink="">
      <xdr:nvSpPr>
        <xdr:cNvPr id="90" name="CuadroTexto 89">
          <a:extLst>
            <a:ext uri="{FF2B5EF4-FFF2-40B4-BE49-F238E27FC236}">
              <a16:creationId xmlns:a16="http://schemas.microsoft.com/office/drawing/2014/main" id="{679E5DE8-1767-4C2E-8D8B-3286C197D234}"/>
            </a:ext>
          </a:extLst>
        </xdr:cNvPr>
        <xdr:cNvSpPr txBox="1"/>
      </xdr:nvSpPr>
      <xdr:spPr>
        <a:xfrm>
          <a:off x="19297650" y="209740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94</xdr:row>
      <xdr:rowOff>0</xdr:rowOff>
    </xdr:from>
    <xdr:ext cx="184731" cy="233205"/>
    <xdr:sp macro="" textlink="">
      <xdr:nvSpPr>
        <xdr:cNvPr id="91" name="CuadroTexto 90">
          <a:extLst>
            <a:ext uri="{FF2B5EF4-FFF2-40B4-BE49-F238E27FC236}">
              <a16:creationId xmlns:a16="http://schemas.microsoft.com/office/drawing/2014/main" id="{6BC41129-D955-48E3-9DD2-F836EBBE5E76}"/>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94</xdr:row>
      <xdr:rowOff>0</xdr:rowOff>
    </xdr:from>
    <xdr:ext cx="184731" cy="233205"/>
    <xdr:sp macro="" textlink="">
      <xdr:nvSpPr>
        <xdr:cNvPr id="92" name="CuadroTexto 91">
          <a:extLst>
            <a:ext uri="{FF2B5EF4-FFF2-40B4-BE49-F238E27FC236}">
              <a16:creationId xmlns:a16="http://schemas.microsoft.com/office/drawing/2014/main" id="{7892C90D-59CC-47E9-86E3-9661BF4CE35C}"/>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94</xdr:row>
      <xdr:rowOff>0</xdr:rowOff>
    </xdr:from>
    <xdr:ext cx="184731" cy="233205"/>
    <xdr:sp macro="" textlink="">
      <xdr:nvSpPr>
        <xdr:cNvPr id="93" name="CuadroTexto 92">
          <a:extLst>
            <a:ext uri="{FF2B5EF4-FFF2-40B4-BE49-F238E27FC236}">
              <a16:creationId xmlns:a16="http://schemas.microsoft.com/office/drawing/2014/main" id="{CD799767-B8B8-4DF2-96C6-8F638439D317}"/>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94</xdr:row>
      <xdr:rowOff>0</xdr:rowOff>
    </xdr:from>
    <xdr:ext cx="184731" cy="233205"/>
    <xdr:sp macro="" textlink="">
      <xdr:nvSpPr>
        <xdr:cNvPr id="94" name="CuadroTexto 93">
          <a:extLst>
            <a:ext uri="{FF2B5EF4-FFF2-40B4-BE49-F238E27FC236}">
              <a16:creationId xmlns:a16="http://schemas.microsoft.com/office/drawing/2014/main" id="{E432C506-804D-449D-AFD6-117FEAB72C84}"/>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94</xdr:row>
      <xdr:rowOff>0</xdr:rowOff>
    </xdr:from>
    <xdr:ext cx="184731" cy="233205"/>
    <xdr:sp macro="" textlink="">
      <xdr:nvSpPr>
        <xdr:cNvPr id="95" name="CuadroTexto 94">
          <a:extLst>
            <a:ext uri="{FF2B5EF4-FFF2-40B4-BE49-F238E27FC236}">
              <a16:creationId xmlns:a16="http://schemas.microsoft.com/office/drawing/2014/main" id="{739EEFA3-77E3-4FE9-A58A-B9C3F0EB0540}"/>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94</xdr:row>
      <xdr:rowOff>0</xdr:rowOff>
    </xdr:from>
    <xdr:ext cx="184731" cy="233205"/>
    <xdr:sp macro="" textlink="">
      <xdr:nvSpPr>
        <xdr:cNvPr id="96" name="CuadroTexto 95">
          <a:extLst>
            <a:ext uri="{FF2B5EF4-FFF2-40B4-BE49-F238E27FC236}">
              <a16:creationId xmlns:a16="http://schemas.microsoft.com/office/drawing/2014/main" id="{F7B33D01-D577-4E3E-BC0F-565ACB96142A}"/>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94</xdr:row>
      <xdr:rowOff>0</xdr:rowOff>
    </xdr:from>
    <xdr:ext cx="184731" cy="233205"/>
    <xdr:sp macro="" textlink="">
      <xdr:nvSpPr>
        <xdr:cNvPr id="97" name="CuadroTexto 96">
          <a:extLst>
            <a:ext uri="{FF2B5EF4-FFF2-40B4-BE49-F238E27FC236}">
              <a16:creationId xmlns:a16="http://schemas.microsoft.com/office/drawing/2014/main" id="{42C750AC-B3B8-4E44-8461-C067B914A488}"/>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94</xdr:row>
      <xdr:rowOff>0</xdr:rowOff>
    </xdr:from>
    <xdr:ext cx="184731" cy="233205"/>
    <xdr:sp macro="" textlink="">
      <xdr:nvSpPr>
        <xdr:cNvPr id="98" name="CuadroTexto 97">
          <a:extLst>
            <a:ext uri="{FF2B5EF4-FFF2-40B4-BE49-F238E27FC236}">
              <a16:creationId xmlns:a16="http://schemas.microsoft.com/office/drawing/2014/main" id="{958189E7-4A0F-4BA5-9297-FEA38373D411}"/>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94</xdr:row>
      <xdr:rowOff>0</xdr:rowOff>
    </xdr:from>
    <xdr:ext cx="184731" cy="233205"/>
    <xdr:sp macro="" textlink="">
      <xdr:nvSpPr>
        <xdr:cNvPr id="99" name="CuadroTexto 98">
          <a:extLst>
            <a:ext uri="{FF2B5EF4-FFF2-40B4-BE49-F238E27FC236}">
              <a16:creationId xmlns:a16="http://schemas.microsoft.com/office/drawing/2014/main" id="{CB823652-176C-4E4C-A8E6-9D5E78952875}"/>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94</xdr:row>
      <xdr:rowOff>0</xdr:rowOff>
    </xdr:from>
    <xdr:ext cx="184731" cy="233205"/>
    <xdr:sp macro="" textlink="">
      <xdr:nvSpPr>
        <xdr:cNvPr id="100" name="CuadroTexto 99">
          <a:extLst>
            <a:ext uri="{FF2B5EF4-FFF2-40B4-BE49-F238E27FC236}">
              <a16:creationId xmlns:a16="http://schemas.microsoft.com/office/drawing/2014/main" id="{0D72887D-F17D-4C9C-A368-12CF007E8A4C}"/>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94</xdr:row>
      <xdr:rowOff>0</xdr:rowOff>
    </xdr:from>
    <xdr:ext cx="184731" cy="233205"/>
    <xdr:sp macro="" textlink="">
      <xdr:nvSpPr>
        <xdr:cNvPr id="101" name="CuadroTexto 100">
          <a:extLst>
            <a:ext uri="{FF2B5EF4-FFF2-40B4-BE49-F238E27FC236}">
              <a16:creationId xmlns:a16="http://schemas.microsoft.com/office/drawing/2014/main" id="{6E38AE87-EE69-4C5F-A0E0-CDCFD38411AD}"/>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94</xdr:row>
      <xdr:rowOff>0</xdr:rowOff>
    </xdr:from>
    <xdr:ext cx="184731" cy="233205"/>
    <xdr:sp macro="" textlink="">
      <xdr:nvSpPr>
        <xdr:cNvPr id="102" name="CuadroTexto 101">
          <a:extLst>
            <a:ext uri="{FF2B5EF4-FFF2-40B4-BE49-F238E27FC236}">
              <a16:creationId xmlns:a16="http://schemas.microsoft.com/office/drawing/2014/main" id="{7D38C598-9431-40E8-90EA-4EDC65ADC432}"/>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94</xdr:row>
      <xdr:rowOff>0</xdr:rowOff>
    </xdr:from>
    <xdr:ext cx="184731" cy="233205"/>
    <xdr:sp macro="" textlink="">
      <xdr:nvSpPr>
        <xdr:cNvPr id="103" name="CuadroTexto 102">
          <a:extLst>
            <a:ext uri="{FF2B5EF4-FFF2-40B4-BE49-F238E27FC236}">
              <a16:creationId xmlns:a16="http://schemas.microsoft.com/office/drawing/2014/main" id="{D63FC892-1D95-4D91-9445-AF319F40012C}"/>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31</xdr:col>
      <xdr:colOff>1225826</xdr:colOff>
      <xdr:row>94</xdr:row>
      <xdr:rowOff>0</xdr:rowOff>
    </xdr:from>
    <xdr:ext cx="184731" cy="233205"/>
    <xdr:sp macro="" textlink="">
      <xdr:nvSpPr>
        <xdr:cNvPr id="104" name="CuadroTexto 103">
          <a:extLst>
            <a:ext uri="{FF2B5EF4-FFF2-40B4-BE49-F238E27FC236}">
              <a16:creationId xmlns:a16="http://schemas.microsoft.com/office/drawing/2014/main" id="{17C85884-C026-492C-9370-004ECA3DFD21}"/>
            </a:ext>
          </a:extLst>
        </xdr:cNvPr>
        <xdr:cNvSpPr txBox="1"/>
      </xdr:nvSpPr>
      <xdr:spPr>
        <a:xfrm>
          <a:off x="17981543" y="796787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64</xdr:row>
      <xdr:rowOff>0</xdr:rowOff>
    </xdr:from>
    <xdr:ext cx="184731" cy="233205"/>
    <xdr:sp macro="" textlink="">
      <xdr:nvSpPr>
        <xdr:cNvPr id="105" name="CuadroTexto 104">
          <a:extLst>
            <a:ext uri="{FF2B5EF4-FFF2-40B4-BE49-F238E27FC236}">
              <a16:creationId xmlns:a16="http://schemas.microsoft.com/office/drawing/2014/main" id="{FDCC3FA6-1034-4826-AE91-4F49E4371DA2}"/>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64</xdr:row>
      <xdr:rowOff>0</xdr:rowOff>
    </xdr:from>
    <xdr:ext cx="184731" cy="233205"/>
    <xdr:sp macro="" textlink="">
      <xdr:nvSpPr>
        <xdr:cNvPr id="106" name="CuadroTexto 105">
          <a:extLst>
            <a:ext uri="{FF2B5EF4-FFF2-40B4-BE49-F238E27FC236}">
              <a16:creationId xmlns:a16="http://schemas.microsoft.com/office/drawing/2014/main" id="{BE6CAF54-060F-437F-8D23-501BD63E4141}"/>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64</xdr:row>
      <xdr:rowOff>0</xdr:rowOff>
    </xdr:from>
    <xdr:ext cx="184731" cy="233205"/>
    <xdr:sp macro="" textlink="">
      <xdr:nvSpPr>
        <xdr:cNvPr id="107" name="CuadroTexto 106">
          <a:extLst>
            <a:ext uri="{FF2B5EF4-FFF2-40B4-BE49-F238E27FC236}">
              <a16:creationId xmlns:a16="http://schemas.microsoft.com/office/drawing/2014/main" id="{12D73468-01A3-4396-A5C1-C04B60C85BB2}"/>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64</xdr:row>
      <xdr:rowOff>0</xdr:rowOff>
    </xdr:from>
    <xdr:ext cx="184731" cy="233205"/>
    <xdr:sp macro="" textlink="">
      <xdr:nvSpPr>
        <xdr:cNvPr id="108" name="CuadroTexto 107">
          <a:extLst>
            <a:ext uri="{FF2B5EF4-FFF2-40B4-BE49-F238E27FC236}">
              <a16:creationId xmlns:a16="http://schemas.microsoft.com/office/drawing/2014/main" id="{51D9526E-2549-4A67-B38B-49913FC4D778}"/>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64</xdr:row>
      <xdr:rowOff>0</xdr:rowOff>
    </xdr:from>
    <xdr:ext cx="184731" cy="233205"/>
    <xdr:sp macro="" textlink="">
      <xdr:nvSpPr>
        <xdr:cNvPr id="109" name="CuadroTexto 108">
          <a:extLst>
            <a:ext uri="{FF2B5EF4-FFF2-40B4-BE49-F238E27FC236}">
              <a16:creationId xmlns:a16="http://schemas.microsoft.com/office/drawing/2014/main" id="{3A93643D-6717-497E-AC70-E4F45DE8F0DF}"/>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64</xdr:row>
      <xdr:rowOff>0</xdr:rowOff>
    </xdr:from>
    <xdr:ext cx="184731" cy="233205"/>
    <xdr:sp macro="" textlink="">
      <xdr:nvSpPr>
        <xdr:cNvPr id="110" name="CuadroTexto 109">
          <a:extLst>
            <a:ext uri="{FF2B5EF4-FFF2-40B4-BE49-F238E27FC236}">
              <a16:creationId xmlns:a16="http://schemas.microsoft.com/office/drawing/2014/main" id="{6D1E83F2-462B-46B6-AF13-3AB33035CC21}"/>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64</xdr:row>
      <xdr:rowOff>0</xdr:rowOff>
    </xdr:from>
    <xdr:ext cx="184731" cy="233205"/>
    <xdr:sp macro="" textlink="">
      <xdr:nvSpPr>
        <xdr:cNvPr id="111" name="CuadroTexto 110">
          <a:extLst>
            <a:ext uri="{FF2B5EF4-FFF2-40B4-BE49-F238E27FC236}">
              <a16:creationId xmlns:a16="http://schemas.microsoft.com/office/drawing/2014/main" id="{01CFF7D3-9B14-4519-9843-6E15BF04F733}"/>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64</xdr:row>
      <xdr:rowOff>0</xdr:rowOff>
    </xdr:from>
    <xdr:ext cx="184731" cy="233205"/>
    <xdr:sp macro="" textlink="">
      <xdr:nvSpPr>
        <xdr:cNvPr id="112" name="CuadroTexto 111">
          <a:extLst>
            <a:ext uri="{FF2B5EF4-FFF2-40B4-BE49-F238E27FC236}">
              <a16:creationId xmlns:a16="http://schemas.microsoft.com/office/drawing/2014/main" id="{204EBFF2-5DD3-4A00-825A-7AAA1E037E74}"/>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64</xdr:row>
      <xdr:rowOff>0</xdr:rowOff>
    </xdr:from>
    <xdr:ext cx="184731" cy="233205"/>
    <xdr:sp macro="" textlink="">
      <xdr:nvSpPr>
        <xdr:cNvPr id="113" name="CuadroTexto 112">
          <a:extLst>
            <a:ext uri="{FF2B5EF4-FFF2-40B4-BE49-F238E27FC236}">
              <a16:creationId xmlns:a16="http://schemas.microsoft.com/office/drawing/2014/main" id="{D76D5221-B471-490D-9602-E904C44FEF38}"/>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64</xdr:row>
      <xdr:rowOff>0</xdr:rowOff>
    </xdr:from>
    <xdr:ext cx="184731" cy="233205"/>
    <xdr:sp macro="" textlink="">
      <xdr:nvSpPr>
        <xdr:cNvPr id="114" name="CuadroTexto 113">
          <a:extLst>
            <a:ext uri="{FF2B5EF4-FFF2-40B4-BE49-F238E27FC236}">
              <a16:creationId xmlns:a16="http://schemas.microsoft.com/office/drawing/2014/main" id="{4691F47E-90CE-400B-87AF-F1AD9AC73C35}"/>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64</xdr:row>
      <xdr:rowOff>0</xdr:rowOff>
    </xdr:from>
    <xdr:ext cx="184731" cy="233205"/>
    <xdr:sp macro="" textlink="">
      <xdr:nvSpPr>
        <xdr:cNvPr id="115" name="CuadroTexto 114">
          <a:extLst>
            <a:ext uri="{FF2B5EF4-FFF2-40B4-BE49-F238E27FC236}">
              <a16:creationId xmlns:a16="http://schemas.microsoft.com/office/drawing/2014/main" id="{407B2D76-E998-4DF9-A8DD-9F36D8691C70}"/>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64</xdr:row>
      <xdr:rowOff>0</xdr:rowOff>
    </xdr:from>
    <xdr:ext cx="184731" cy="233205"/>
    <xdr:sp macro="" textlink="">
      <xdr:nvSpPr>
        <xdr:cNvPr id="116" name="CuadroTexto 115">
          <a:extLst>
            <a:ext uri="{FF2B5EF4-FFF2-40B4-BE49-F238E27FC236}">
              <a16:creationId xmlns:a16="http://schemas.microsoft.com/office/drawing/2014/main" id="{06254A82-A8FF-4A05-B6FC-917F7186935F}"/>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64</xdr:row>
      <xdr:rowOff>0</xdr:rowOff>
    </xdr:from>
    <xdr:ext cx="184731" cy="233205"/>
    <xdr:sp macro="" textlink="">
      <xdr:nvSpPr>
        <xdr:cNvPr id="117" name="CuadroTexto 116">
          <a:extLst>
            <a:ext uri="{FF2B5EF4-FFF2-40B4-BE49-F238E27FC236}">
              <a16:creationId xmlns:a16="http://schemas.microsoft.com/office/drawing/2014/main" id="{D482AF1F-492A-4FDC-8F3A-3781CF4BFCAC}"/>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64</xdr:row>
      <xdr:rowOff>0</xdr:rowOff>
    </xdr:from>
    <xdr:ext cx="184731" cy="233205"/>
    <xdr:sp macro="" textlink="">
      <xdr:nvSpPr>
        <xdr:cNvPr id="118" name="CuadroTexto 117">
          <a:extLst>
            <a:ext uri="{FF2B5EF4-FFF2-40B4-BE49-F238E27FC236}">
              <a16:creationId xmlns:a16="http://schemas.microsoft.com/office/drawing/2014/main" id="{B311AE66-732F-4970-9518-C5CE6A4BD03B}"/>
            </a:ext>
          </a:extLst>
        </xdr:cNvPr>
        <xdr:cNvSpPr txBox="1"/>
      </xdr:nvSpPr>
      <xdr:spPr>
        <a:xfrm>
          <a:off x="19269075" y="78486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19" name="CuadroTexto 118">
          <a:extLst>
            <a:ext uri="{FF2B5EF4-FFF2-40B4-BE49-F238E27FC236}">
              <a16:creationId xmlns:a16="http://schemas.microsoft.com/office/drawing/2014/main" id="{75CB2F11-831F-4BDE-B97C-CCED53DFF943}"/>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20" name="CuadroTexto 119">
          <a:extLst>
            <a:ext uri="{FF2B5EF4-FFF2-40B4-BE49-F238E27FC236}">
              <a16:creationId xmlns:a16="http://schemas.microsoft.com/office/drawing/2014/main" id="{6927C76F-8F98-406A-B07C-BFCB51C644AB}"/>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21" name="CuadroTexto 120">
          <a:extLst>
            <a:ext uri="{FF2B5EF4-FFF2-40B4-BE49-F238E27FC236}">
              <a16:creationId xmlns:a16="http://schemas.microsoft.com/office/drawing/2014/main" id="{DE7184E8-E221-4907-BB72-097370A430E5}"/>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22" name="CuadroTexto 121">
          <a:extLst>
            <a:ext uri="{FF2B5EF4-FFF2-40B4-BE49-F238E27FC236}">
              <a16:creationId xmlns:a16="http://schemas.microsoft.com/office/drawing/2014/main" id="{D35F94EF-383A-4611-883F-AFDEA8CDC4B1}"/>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23" name="CuadroTexto 122">
          <a:extLst>
            <a:ext uri="{FF2B5EF4-FFF2-40B4-BE49-F238E27FC236}">
              <a16:creationId xmlns:a16="http://schemas.microsoft.com/office/drawing/2014/main" id="{F44C58C3-FC0E-4FDB-9891-DC19461EC820}"/>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24" name="CuadroTexto 123">
          <a:extLst>
            <a:ext uri="{FF2B5EF4-FFF2-40B4-BE49-F238E27FC236}">
              <a16:creationId xmlns:a16="http://schemas.microsoft.com/office/drawing/2014/main" id="{225194F7-2B4F-477D-810E-DA505AAED552}"/>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25" name="CuadroTexto 124">
          <a:extLst>
            <a:ext uri="{FF2B5EF4-FFF2-40B4-BE49-F238E27FC236}">
              <a16:creationId xmlns:a16="http://schemas.microsoft.com/office/drawing/2014/main" id="{28392ADF-4627-4F72-B6C6-C8B2B1328DB5}"/>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26" name="CuadroTexto 125">
          <a:extLst>
            <a:ext uri="{FF2B5EF4-FFF2-40B4-BE49-F238E27FC236}">
              <a16:creationId xmlns:a16="http://schemas.microsoft.com/office/drawing/2014/main" id="{7AD26EA5-7F36-43D8-80DA-97357DB31222}"/>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27" name="CuadroTexto 126">
          <a:extLst>
            <a:ext uri="{FF2B5EF4-FFF2-40B4-BE49-F238E27FC236}">
              <a16:creationId xmlns:a16="http://schemas.microsoft.com/office/drawing/2014/main" id="{D543EBD1-E110-4F5A-BE4B-7FCFF90B7BDA}"/>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28" name="CuadroTexto 127">
          <a:extLst>
            <a:ext uri="{FF2B5EF4-FFF2-40B4-BE49-F238E27FC236}">
              <a16:creationId xmlns:a16="http://schemas.microsoft.com/office/drawing/2014/main" id="{CC900D6E-2B6F-49E3-A6A6-B5E0921D0767}"/>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29" name="CuadroTexto 128">
          <a:extLst>
            <a:ext uri="{FF2B5EF4-FFF2-40B4-BE49-F238E27FC236}">
              <a16:creationId xmlns:a16="http://schemas.microsoft.com/office/drawing/2014/main" id="{62655DA9-1301-4177-BAC9-02CA2652A1BD}"/>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30" name="CuadroTexto 129">
          <a:extLst>
            <a:ext uri="{FF2B5EF4-FFF2-40B4-BE49-F238E27FC236}">
              <a16:creationId xmlns:a16="http://schemas.microsoft.com/office/drawing/2014/main" id="{53423E5E-33B1-45FB-B784-CEACC8EF3F6B}"/>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31" name="CuadroTexto 130">
          <a:extLst>
            <a:ext uri="{FF2B5EF4-FFF2-40B4-BE49-F238E27FC236}">
              <a16:creationId xmlns:a16="http://schemas.microsoft.com/office/drawing/2014/main" id="{DFFE5F28-9C8C-4078-95EB-A9EE562B405E}"/>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70</xdr:row>
      <xdr:rowOff>0</xdr:rowOff>
    </xdr:from>
    <xdr:ext cx="184731" cy="233205"/>
    <xdr:sp macro="" textlink="">
      <xdr:nvSpPr>
        <xdr:cNvPr id="132" name="CuadroTexto 131">
          <a:extLst>
            <a:ext uri="{FF2B5EF4-FFF2-40B4-BE49-F238E27FC236}">
              <a16:creationId xmlns:a16="http://schemas.microsoft.com/office/drawing/2014/main" id="{B59B4E95-EA4E-4423-A46C-A7D516572DDF}"/>
            </a:ext>
          </a:extLst>
        </xdr:cNvPr>
        <xdr:cNvSpPr txBox="1"/>
      </xdr:nvSpPr>
      <xdr:spPr>
        <a:xfrm>
          <a:off x="19269075" y="1396365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133" name="CuadroTexto 132">
          <a:extLst>
            <a:ext uri="{FF2B5EF4-FFF2-40B4-BE49-F238E27FC236}">
              <a16:creationId xmlns:a16="http://schemas.microsoft.com/office/drawing/2014/main" id="{1A839E4D-C18B-4391-AC06-9CA94A877314}"/>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134" name="CuadroTexto 133">
          <a:extLst>
            <a:ext uri="{FF2B5EF4-FFF2-40B4-BE49-F238E27FC236}">
              <a16:creationId xmlns:a16="http://schemas.microsoft.com/office/drawing/2014/main" id="{07E17FC4-FF18-4EC4-A2E0-2D854D90A989}"/>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135" name="CuadroTexto 134">
          <a:extLst>
            <a:ext uri="{FF2B5EF4-FFF2-40B4-BE49-F238E27FC236}">
              <a16:creationId xmlns:a16="http://schemas.microsoft.com/office/drawing/2014/main" id="{6D743A71-6611-4017-87AD-E7BA17852539}"/>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136" name="CuadroTexto 135">
          <a:extLst>
            <a:ext uri="{FF2B5EF4-FFF2-40B4-BE49-F238E27FC236}">
              <a16:creationId xmlns:a16="http://schemas.microsoft.com/office/drawing/2014/main" id="{E7C51DB4-9D80-431E-A2D2-0945D9A82359}"/>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137" name="CuadroTexto 136">
          <a:extLst>
            <a:ext uri="{FF2B5EF4-FFF2-40B4-BE49-F238E27FC236}">
              <a16:creationId xmlns:a16="http://schemas.microsoft.com/office/drawing/2014/main" id="{7186526D-09FC-4300-BEE2-BF9E6CB253C2}"/>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138" name="CuadroTexto 137">
          <a:extLst>
            <a:ext uri="{FF2B5EF4-FFF2-40B4-BE49-F238E27FC236}">
              <a16:creationId xmlns:a16="http://schemas.microsoft.com/office/drawing/2014/main" id="{3B1263AE-86A2-4B43-A011-E8AA09AD8116}"/>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139" name="CuadroTexto 138">
          <a:extLst>
            <a:ext uri="{FF2B5EF4-FFF2-40B4-BE49-F238E27FC236}">
              <a16:creationId xmlns:a16="http://schemas.microsoft.com/office/drawing/2014/main" id="{C830978D-1192-4EDB-BECF-A5A33A0F44B9}"/>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140" name="CuadroTexto 139">
          <a:extLst>
            <a:ext uri="{FF2B5EF4-FFF2-40B4-BE49-F238E27FC236}">
              <a16:creationId xmlns:a16="http://schemas.microsoft.com/office/drawing/2014/main" id="{48822ADA-31FD-4653-872B-06AC6EA8C892}"/>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141" name="CuadroTexto 140">
          <a:extLst>
            <a:ext uri="{FF2B5EF4-FFF2-40B4-BE49-F238E27FC236}">
              <a16:creationId xmlns:a16="http://schemas.microsoft.com/office/drawing/2014/main" id="{B1AD7556-94E2-4B7D-A884-0AD4AD1BBB42}"/>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142" name="CuadroTexto 141">
          <a:extLst>
            <a:ext uri="{FF2B5EF4-FFF2-40B4-BE49-F238E27FC236}">
              <a16:creationId xmlns:a16="http://schemas.microsoft.com/office/drawing/2014/main" id="{B9BAEA41-62DE-4124-94DE-F3A3DF1F1238}"/>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143" name="CuadroTexto 142">
          <a:extLst>
            <a:ext uri="{FF2B5EF4-FFF2-40B4-BE49-F238E27FC236}">
              <a16:creationId xmlns:a16="http://schemas.microsoft.com/office/drawing/2014/main" id="{AD24B44E-B94D-4F4E-9975-DE70FFF2EC27}"/>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144" name="CuadroTexto 143">
          <a:extLst>
            <a:ext uri="{FF2B5EF4-FFF2-40B4-BE49-F238E27FC236}">
              <a16:creationId xmlns:a16="http://schemas.microsoft.com/office/drawing/2014/main" id="{1AC49064-5D54-4089-B105-AF9E1D25A029}"/>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145" name="CuadroTexto 144">
          <a:extLst>
            <a:ext uri="{FF2B5EF4-FFF2-40B4-BE49-F238E27FC236}">
              <a16:creationId xmlns:a16="http://schemas.microsoft.com/office/drawing/2014/main" id="{E3571DB4-8536-476D-9ECB-D284B8DCA185}"/>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146" name="CuadroTexto 145">
          <a:extLst>
            <a:ext uri="{FF2B5EF4-FFF2-40B4-BE49-F238E27FC236}">
              <a16:creationId xmlns:a16="http://schemas.microsoft.com/office/drawing/2014/main" id="{F92693CF-4F04-4E8F-BC66-34554ECBB2A6}"/>
            </a:ext>
          </a:extLst>
        </xdr:cNvPr>
        <xdr:cNvSpPr txBox="1"/>
      </xdr:nvSpPr>
      <xdr:spPr>
        <a:xfrm>
          <a:off x="19269075" y="1530667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147" name="CuadroTexto 146">
          <a:extLst>
            <a:ext uri="{FF2B5EF4-FFF2-40B4-BE49-F238E27FC236}">
              <a16:creationId xmlns:a16="http://schemas.microsoft.com/office/drawing/2014/main" id="{5BD11BBC-B858-468E-93AE-1C17543A8EBE}"/>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148" name="CuadroTexto 147">
          <a:extLst>
            <a:ext uri="{FF2B5EF4-FFF2-40B4-BE49-F238E27FC236}">
              <a16:creationId xmlns:a16="http://schemas.microsoft.com/office/drawing/2014/main" id="{189BB2FD-6C82-4088-BCE3-CB78C170F1E4}"/>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149" name="CuadroTexto 148">
          <a:extLst>
            <a:ext uri="{FF2B5EF4-FFF2-40B4-BE49-F238E27FC236}">
              <a16:creationId xmlns:a16="http://schemas.microsoft.com/office/drawing/2014/main" id="{6258AE86-3077-41B7-A463-4FE71AF2FD47}"/>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150" name="CuadroTexto 149">
          <a:extLst>
            <a:ext uri="{FF2B5EF4-FFF2-40B4-BE49-F238E27FC236}">
              <a16:creationId xmlns:a16="http://schemas.microsoft.com/office/drawing/2014/main" id="{8338BF8E-D7B8-4D92-94D3-C1A9358F2962}"/>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151" name="CuadroTexto 150">
          <a:extLst>
            <a:ext uri="{FF2B5EF4-FFF2-40B4-BE49-F238E27FC236}">
              <a16:creationId xmlns:a16="http://schemas.microsoft.com/office/drawing/2014/main" id="{CE083DD1-27D5-4CCE-B4D8-4D45C72E1ACF}"/>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152" name="CuadroTexto 151">
          <a:extLst>
            <a:ext uri="{FF2B5EF4-FFF2-40B4-BE49-F238E27FC236}">
              <a16:creationId xmlns:a16="http://schemas.microsoft.com/office/drawing/2014/main" id="{E70D7898-3A47-4562-85B1-6CBD337741CE}"/>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153" name="CuadroTexto 152">
          <a:extLst>
            <a:ext uri="{FF2B5EF4-FFF2-40B4-BE49-F238E27FC236}">
              <a16:creationId xmlns:a16="http://schemas.microsoft.com/office/drawing/2014/main" id="{341D6A65-B857-44CE-A11B-E87A2F1DE58A}"/>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154" name="CuadroTexto 153">
          <a:extLst>
            <a:ext uri="{FF2B5EF4-FFF2-40B4-BE49-F238E27FC236}">
              <a16:creationId xmlns:a16="http://schemas.microsoft.com/office/drawing/2014/main" id="{C09D1B14-C8C6-4420-8AA4-9C47E4C6F784}"/>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155" name="CuadroTexto 154">
          <a:extLst>
            <a:ext uri="{FF2B5EF4-FFF2-40B4-BE49-F238E27FC236}">
              <a16:creationId xmlns:a16="http://schemas.microsoft.com/office/drawing/2014/main" id="{540B5E4D-3C20-4C14-94B7-5C67957BAAAF}"/>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156" name="CuadroTexto 155">
          <a:extLst>
            <a:ext uri="{FF2B5EF4-FFF2-40B4-BE49-F238E27FC236}">
              <a16:creationId xmlns:a16="http://schemas.microsoft.com/office/drawing/2014/main" id="{837728CA-EA94-409F-BF7D-736603F4A368}"/>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157" name="CuadroTexto 156">
          <a:extLst>
            <a:ext uri="{FF2B5EF4-FFF2-40B4-BE49-F238E27FC236}">
              <a16:creationId xmlns:a16="http://schemas.microsoft.com/office/drawing/2014/main" id="{29D93791-39D2-43DC-B87A-EF4EDA5A1C75}"/>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158" name="CuadroTexto 157">
          <a:extLst>
            <a:ext uri="{FF2B5EF4-FFF2-40B4-BE49-F238E27FC236}">
              <a16:creationId xmlns:a16="http://schemas.microsoft.com/office/drawing/2014/main" id="{26F0A5AB-4A8A-4B42-9EF2-D7B8284B5FA3}"/>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159" name="CuadroTexto 158">
          <a:extLst>
            <a:ext uri="{FF2B5EF4-FFF2-40B4-BE49-F238E27FC236}">
              <a16:creationId xmlns:a16="http://schemas.microsoft.com/office/drawing/2014/main" id="{11528775-8D81-4F43-B4AA-5E542F0DAE2B}"/>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160" name="CuadroTexto 159">
          <a:extLst>
            <a:ext uri="{FF2B5EF4-FFF2-40B4-BE49-F238E27FC236}">
              <a16:creationId xmlns:a16="http://schemas.microsoft.com/office/drawing/2014/main" id="{10168C4A-3375-4BB1-A4CD-E01B7F2E00C0}"/>
            </a:ext>
          </a:extLst>
        </xdr:cNvPr>
        <xdr:cNvSpPr txBox="1"/>
      </xdr:nvSpPr>
      <xdr:spPr>
        <a:xfrm>
          <a:off x="19269075" y="23126700"/>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161" name="CuadroTexto 160">
          <a:extLst>
            <a:ext uri="{FF2B5EF4-FFF2-40B4-BE49-F238E27FC236}">
              <a16:creationId xmlns:a16="http://schemas.microsoft.com/office/drawing/2014/main" id="{A07B32A4-A66B-4C25-97E4-C8138F2F3527}"/>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162" name="CuadroTexto 161">
          <a:extLst>
            <a:ext uri="{FF2B5EF4-FFF2-40B4-BE49-F238E27FC236}">
              <a16:creationId xmlns:a16="http://schemas.microsoft.com/office/drawing/2014/main" id="{9CE47976-340C-4F26-85DC-1363D191F15C}"/>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163" name="CuadroTexto 162">
          <a:extLst>
            <a:ext uri="{FF2B5EF4-FFF2-40B4-BE49-F238E27FC236}">
              <a16:creationId xmlns:a16="http://schemas.microsoft.com/office/drawing/2014/main" id="{2738DDD0-71AF-4481-83D3-CF3AD205BEDA}"/>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164" name="CuadroTexto 163">
          <a:extLst>
            <a:ext uri="{FF2B5EF4-FFF2-40B4-BE49-F238E27FC236}">
              <a16:creationId xmlns:a16="http://schemas.microsoft.com/office/drawing/2014/main" id="{D91E2560-6B80-4DF5-B9C0-7641F4425494}"/>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165" name="CuadroTexto 164">
          <a:extLst>
            <a:ext uri="{FF2B5EF4-FFF2-40B4-BE49-F238E27FC236}">
              <a16:creationId xmlns:a16="http://schemas.microsoft.com/office/drawing/2014/main" id="{11DBE74D-C32A-452A-84D2-148D6038F298}"/>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166" name="CuadroTexto 165">
          <a:extLst>
            <a:ext uri="{FF2B5EF4-FFF2-40B4-BE49-F238E27FC236}">
              <a16:creationId xmlns:a16="http://schemas.microsoft.com/office/drawing/2014/main" id="{B1621E1C-5F11-4665-AF3A-6D6764765EED}"/>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167" name="CuadroTexto 166">
          <a:extLst>
            <a:ext uri="{FF2B5EF4-FFF2-40B4-BE49-F238E27FC236}">
              <a16:creationId xmlns:a16="http://schemas.microsoft.com/office/drawing/2014/main" id="{5F2A73E0-CF77-4355-BDB6-39C3A30DFBFC}"/>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168" name="CuadroTexto 167">
          <a:extLst>
            <a:ext uri="{FF2B5EF4-FFF2-40B4-BE49-F238E27FC236}">
              <a16:creationId xmlns:a16="http://schemas.microsoft.com/office/drawing/2014/main" id="{D30D106C-9ABD-44C6-ADE1-5FAB98DA622C}"/>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169" name="CuadroTexto 168">
          <a:extLst>
            <a:ext uri="{FF2B5EF4-FFF2-40B4-BE49-F238E27FC236}">
              <a16:creationId xmlns:a16="http://schemas.microsoft.com/office/drawing/2014/main" id="{7E419D19-49F6-42B8-831D-1518F584EA3A}"/>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170" name="CuadroTexto 169">
          <a:extLst>
            <a:ext uri="{FF2B5EF4-FFF2-40B4-BE49-F238E27FC236}">
              <a16:creationId xmlns:a16="http://schemas.microsoft.com/office/drawing/2014/main" id="{09AC0699-B05B-49AA-99FC-82942D71D2BD}"/>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171" name="CuadroTexto 170">
          <a:extLst>
            <a:ext uri="{FF2B5EF4-FFF2-40B4-BE49-F238E27FC236}">
              <a16:creationId xmlns:a16="http://schemas.microsoft.com/office/drawing/2014/main" id="{A360226A-04F0-4405-9C15-9DFF99FD6E02}"/>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172" name="CuadroTexto 171">
          <a:extLst>
            <a:ext uri="{FF2B5EF4-FFF2-40B4-BE49-F238E27FC236}">
              <a16:creationId xmlns:a16="http://schemas.microsoft.com/office/drawing/2014/main" id="{A13C15C7-B213-41CB-AD9A-7DB72A863775}"/>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173" name="CuadroTexto 172">
          <a:extLst>
            <a:ext uri="{FF2B5EF4-FFF2-40B4-BE49-F238E27FC236}">
              <a16:creationId xmlns:a16="http://schemas.microsoft.com/office/drawing/2014/main" id="{0C79829C-E1CB-4F0B-B4D0-BD9FD459A537}"/>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oneCellAnchor>
    <xdr:from>
      <xdr:col>32</xdr:col>
      <xdr:colOff>0</xdr:colOff>
      <xdr:row>83</xdr:row>
      <xdr:rowOff>0</xdr:rowOff>
    </xdr:from>
    <xdr:ext cx="184731" cy="233205"/>
    <xdr:sp macro="" textlink="">
      <xdr:nvSpPr>
        <xdr:cNvPr id="174" name="CuadroTexto 173">
          <a:extLst>
            <a:ext uri="{FF2B5EF4-FFF2-40B4-BE49-F238E27FC236}">
              <a16:creationId xmlns:a16="http://schemas.microsoft.com/office/drawing/2014/main" id="{7D447797-A2DE-4747-9BF6-A0F08926DCA8}"/>
            </a:ext>
          </a:extLst>
        </xdr:cNvPr>
        <xdr:cNvSpPr txBox="1"/>
      </xdr:nvSpPr>
      <xdr:spPr>
        <a:xfrm>
          <a:off x="19269075" y="26374725"/>
          <a:ext cx="184731"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 sz="900"/>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419100</xdr:colOff>
      <xdr:row>0</xdr:row>
      <xdr:rowOff>66653</xdr:rowOff>
    </xdr:from>
    <xdr:to>
      <xdr:col>2</xdr:col>
      <xdr:colOff>520065</xdr:colOff>
      <xdr:row>2</xdr:row>
      <xdr:rowOff>152782</xdr:rowOff>
    </xdr:to>
    <xdr:pic>
      <xdr:nvPicPr>
        <xdr:cNvPr id="12" name="Imagen 11">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9100" y="66653"/>
          <a:ext cx="1133475" cy="467129"/>
        </a:xfrm>
        <a:prstGeom prst="rect">
          <a:avLst/>
        </a:prstGeom>
      </xdr:spPr>
    </xdr:pic>
    <xdr:clientData/>
  </xdr:twoCellAnchor>
  <xdr:twoCellAnchor editAs="oneCell">
    <xdr:from>
      <xdr:col>23</xdr:col>
      <xdr:colOff>55417</xdr:colOff>
      <xdr:row>55</xdr:row>
      <xdr:rowOff>59067</xdr:rowOff>
    </xdr:from>
    <xdr:to>
      <xdr:col>28</xdr:col>
      <xdr:colOff>1053412</xdr:colOff>
      <xdr:row>60</xdr:row>
      <xdr:rowOff>166251</xdr:rowOff>
    </xdr:to>
    <xdr:pic>
      <xdr:nvPicPr>
        <xdr:cNvPr id="2" name="Imagen 1">
          <a:extLst>
            <a:ext uri="{FF2B5EF4-FFF2-40B4-BE49-F238E27FC236}">
              <a16:creationId xmlns:a16="http://schemas.microsoft.com/office/drawing/2014/main" id="{BCFEE1F6-EE65-4AE1-9EEF-932FC772961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160537" y="11656707"/>
          <a:ext cx="6194835" cy="1021584"/>
        </a:xfrm>
        <a:prstGeom prst="rect">
          <a:avLst/>
        </a:prstGeom>
      </xdr:spPr>
    </xdr:pic>
    <xdr:clientData/>
  </xdr:twoCellAnchor>
  <xdr:twoCellAnchor editAs="oneCell">
    <xdr:from>
      <xdr:col>25</xdr:col>
      <xdr:colOff>271050</xdr:colOff>
      <xdr:row>11</xdr:row>
      <xdr:rowOff>66675</xdr:rowOff>
    </xdr:from>
    <xdr:to>
      <xdr:col>27</xdr:col>
      <xdr:colOff>1468382</xdr:colOff>
      <xdr:row>29</xdr:row>
      <xdr:rowOff>32535</xdr:rowOff>
    </xdr:to>
    <xdr:pic>
      <xdr:nvPicPr>
        <xdr:cNvPr id="3" name="Imagen 2">
          <a:extLst>
            <a:ext uri="{FF2B5EF4-FFF2-40B4-BE49-F238E27FC236}">
              <a16:creationId xmlns:a16="http://schemas.microsoft.com/office/drawing/2014/main" id="{AA1456A7-05F1-4040-9C38-26F7007C9A5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945890" y="2124075"/>
          <a:ext cx="2767052" cy="3646320"/>
        </a:xfrm>
        <a:prstGeom prst="rect">
          <a:avLst/>
        </a:prstGeom>
      </xdr:spPr>
    </xdr:pic>
    <xdr:clientData/>
  </xdr:twoCellAnchor>
  <xdr:twoCellAnchor editAs="oneCell">
    <xdr:from>
      <xdr:col>11</xdr:col>
      <xdr:colOff>419100</xdr:colOff>
      <xdr:row>0</xdr:row>
      <xdr:rowOff>66653</xdr:rowOff>
    </xdr:from>
    <xdr:to>
      <xdr:col>12</xdr:col>
      <xdr:colOff>733425</xdr:colOff>
      <xdr:row>2</xdr:row>
      <xdr:rowOff>152782</xdr:rowOff>
    </xdr:to>
    <xdr:pic>
      <xdr:nvPicPr>
        <xdr:cNvPr id="4" name="Imagen 3">
          <a:extLst>
            <a:ext uri="{FF2B5EF4-FFF2-40B4-BE49-F238E27FC236}">
              <a16:creationId xmlns:a16="http://schemas.microsoft.com/office/drawing/2014/main" id="{388E7C05-4BFA-47E1-8FE1-055FD81440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63940" y="66653"/>
          <a:ext cx="1099185" cy="451889"/>
        </a:xfrm>
        <a:prstGeom prst="rect">
          <a:avLst/>
        </a:prstGeom>
      </xdr:spPr>
    </xdr:pic>
    <xdr:clientData/>
  </xdr:twoCellAnchor>
  <xdr:twoCellAnchor editAs="oneCell">
    <xdr:from>
      <xdr:col>26</xdr:col>
      <xdr:colOff>438150</xdr:colOff>
      <xdr:row>46</xdr:row>
      <xdr:rowOff>171450</xdr:rowOff>
    </xdr:from>
    <xdr:to>
      <xdr:col>28</xdr:col>
      <xdr:colOff>1324364</xdr:colOff>
      <xdr:row>52</xdr:row>
      <xdr:rowOff>89156</xdr:rowOff>
    </xdr:to>
    <xdr:pic>
      <xdr:nvPicPr>
        <xdr:cNvPr id="5" name="Imagen 4">
          <a:extLst>
            <a:ext uri="{FF2B5EF4-FFF2-40B4-BE49-F238E27FC236}">
              <a16:creationId xmlns:a16="http://schemas.microsoft.com/office/drawing/2014/main" id="{D73AD5EF-788A-4B26-85E1-DB1D2B61EB8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897850" y="10123170"/>
          <a:ext cx="3728474" cy="1014986"/>
        </a:xfrm>
        <a:prstGeom prst="rect">
          <a:avLst/>
        </a:prstGeom>
      </xdr:spPr>
    </xdr:pic>
    <xdr:clientData/>
  </xdr:twoCellAnchor>
  <xdr:twoCellAnchor editAs="oneCell">
    <xdr:from>
      <xdr:col>11</xdr:col>
      <xdr:colOff>177800</xdr:colOff>
      <xdr:row>6</xdr:row>
      <xdr:rowOff>114300</xdr:rowOff>
    </xdr:from>
    <xdr:to>
      <xdr:col>21</xdr:col>
      <xdr:colOff>615950</xdr:colOff>
      <xdr:row>52</xdr:row>
      <xdr:rowOff>87168</xdr:rowOff>
    </xdr:to>
    <xdr:pic>
      <xdr:nvPicPr>
        <xdr:cNvPr id="6" name="Imagen 5">
          <a:extLst>
            <a:ext uri="{FF2B5EF4-FFF2-40B4-BE49-F238E27FC236}">
              <a16:creationId xmlns:a16="http://schemas.microsoft.com/office/drawing/2014/main" id="{6CA38CC4-7536-4CA9-B0B5-E5DFC8DA889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813800" y="1181100"/>
          <a:ext cx="8680450" cy="9828068"/>
        </a:xfrm>
        <a:prstGeom prst="rect">
          <a:avLst/>
        </a:prstGeom>
      </xdr:spPr>
    </xdr:pic>
    <xdr:clientData/>
  </xdr:twoCellAnchor>
  <xdr:twoCellAnchor editAs="oneCell">
    <xdr:from>
      <xdr:col>0</xdr:col>
      <xdr:colOff>419100</xdr:colOff>
      <xdr:row>0</xdr:row>
      <xdr:rowOff>66653</xdr:rowOff>
    </xdr:from>
    <xdr:to>
      <xdr:col>2</xdr:col>
      <xdr:colOff>525607</xdr:colOff>
      <xdr:row>2</xdr:row>
      <xdr:rowOff>152782</xdr:rowOff>
    </xdr:to>
    <xdr:pic>
      <xdr:nvPicPr>
        <xdr:cNvPr id="7" name="Imagen 6">
          <a:extLst>
            <a:ext uri="{FF2B5EF4-FFF2-40B4-BE49-F238E27FC236}">
              <a16:creationId xmlns:a16="http://schemas.microsoft.com/office/drawing/2014/main" id="{A15AFF41-8252-4001-9473-2F56AFF371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9100" y="66653"/>
          <a:ext cx="1104727" cy="451889"/>
        </a:xfrm>
        <a:prstGeom prst="rect">
          <a:avLst/>
        </a:prstGeom>
      </xdr:spPr>
    </xdr:pic>
    <xdr:clientData/>
  </xdr:twoCellAnchor>
  <xdr:twoCellAnchor editAs="oneCell">
    <xdr:from>
      <xdr:col>0</xdr:col>
      <xdr:colOff>512618</xdr:colOff>
      <xdr:row>41</xdr:row>
      <xdr:rowOff>41562</xdr:rowOff>
    </xdr:from>
    <xdr:to>
      <xdr:col>10</xdr:col>
      <xdr:colOff>617928</xdr:colOff>
      <xdr:row>43</xdr:row>
      <xdr:rowOff>19673</xdr:rowOff>
    </xdr:to>
    <xdr:pic>
      <xdr:nvPicPr>
        <xdr:cNvPr id="8" name="Imagen 7">
          <a:extLst>
            <a:ext uri="{FF2B5EF4-FFF2-40B4-BE49-F238E27FC236}">
              <a16:creationId xmlns:a16="http://schemas.microsoft.com/office/drawing/2014/main" id="{FEA8B135-B962-4591-8A64-CFFA45161908}"/>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12618" y="8515002"/>
          <a:ext cx="7542430" cy="34387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7"/>
  <sheetViews>
    <sheetView view="pageBreakPreview" topLeftCell="A37" zoomScaleNormal="100" zoomScaleSheetLayoutView="100" zoomScalePageLayoutView="60" workbookViewId="0">
      <selection activeCell="J56" sqref="J56"/>
    </sheetView>
  </sheetViews>
  <sheetFormatPr baseColWidth="10" defaultRowHeight="14.5" x14ac:dyDescent="0.35"/>
  <cols>
    <col min="8" max="8" width="20.7265625" customWidth="1"/>
    <col min="10" max="10" width="10.26953125" customWidth="1"/>
    <col min="11" max="11" width="3.26953125" customWidth="1"/>
  </cols>
  <sheetData>
    <row r="1" spans="1:10" x14ac:dyDescent="0.35">
      <c r="A1" s="125"/>
      <c r="B1" s="125"/>
      <c r="C1" s="125"/>
      <c r="D1" s="125"/>
      <c r="E1" s="125"/>
      <c r="F1" s="125"/>
      <c r="G1" s="125"/>
      <c r="H1" s="125"/>
      <c r="I1" s="125"/>
      <c r="J1" s="125"/>
    </row>
    <row r="2" spans="1:10" x14ac:dyDescent="0.35">
      <c r="A2" s="125"/>
      <c r="B2" s="125"/>
      <c r="C2" s="125"/>
      <c r="D2" s="125"/>
      <c r="E2" s="125"/>
      <c r="F2" s="125"/>
      <c r="G2" s="125"/>
      <c r="H2" s="125"/>
      <c r="I2" s="125"/>
      <c r="J2" s="125"/>
    </row>
    <row r="3" spans="1:10" x14ac:dyDescent="0.35">
      <c r="A3" s="125"/>
      <c r="B3" s="125"/>
      <c r="C3" s="125"/>
      <c r="D3" s="125"/>
      <c r="E3" s="125"/>
      <c r="F3" s="125"/>
      <c r="G3" s="125"/>
      <c r="H3" s="125"/>
      <c r="I3" s="125"/>
      <c r="J3" s="125"/>
    </row>
    <row r="4" spans="1:10" x14ac:dyDescent="0.35">
      <c r="A4" s="125"/>
      <c r="B4" s="125"/>
      <c r="C4" s="125"/>
      <c r="D4" s="125"/>
      <c r="E4" s="125"/>
      <c r="F4" s="125"/>
      <c r="G4" s="125"/>
      <c r="H4" s="125"/>
      <c r="I4" s="125"/>
      <c r="J4" s="125"/>
    </row>
    <row r="5" spans="1:10" x14ac:dyDescent="0.35">
      <c r="A5" s="125"/>
      <c r="B5" s="125"/>
      <c r="C5" s="125"/>
      <c r="D5" s="125"/>
      <c r="E5" s="125"/>
      <c r="F5" s="125"/>
      <c r="G5" s="125"/>
      <c r="H5" s="125"/>
      <c r="I5" s="125"/>
      <c r="J5" s="125"/>
    </row>
    <row r="6" spans="1:10" x14ac:dyDescent="0.35">
      <c r="A6" s="125"/>
      <c r="B6" s="125"/>
      <c r="C6" s="125"/>
      <c r="D6" s="125"/>
      <c r="E6" s="125"/>
      <c r="F6" s="125"/>
      <c r="G6" s="125"/>
      <c r="H6" s="125"/>
      <c r="I6" s="125"/>
      <c r="J6" s="125"/>
    </row>
    <row r="7" spans="1:10" x14ac:dyDescent="0.35">
      <c r="A7" s="125"/>
      <c r="B7" s="125"/>
      <c r="C7" s="125"/>
      <c r="D7" s="125"/>
      <c r="E7" s="125"/>
      <c r="F7" s="125"/>
      <c r="G7" s="125"/>
      <c r="H7" s="125"/>
      <c r="I7" s="125"/>
      <c r="J7" s="125"/>
    </row>
    <row r="8" spans="1:10" x14ac:dyDescent="0.35">
      <c r="A8" s="125"/>
      <c r="B8" s="125"/>
      <c r="C8" s="125"/>
      <c r="D8" s="125"/>
      <c r="E8" s="125"/>
      <c r="F8" s="125"/>
      <c r="G8" s="125"/>
      <c r="H8" s="125"/>
      <c r="I8" s="125"/>
      <c r="J8" s="125"/>
    </row>
    <row r="9" spans="1:10" x14ac:dyDescent="0.35">
      <c r="A9" s="125"/>
      <c r="B9" s="125"/>
      <c r="C9" s="125"/>
      <c r="D9" s="125"/>
      <c r="E9" s="125"/>
      <c r="F9" s="125"/>
      <c r="G9" s="125"/>
      <c r="H9" s="125"/>
      <c r="I9" s="125"/>
      <c r="J9" s="125"/>
    </row>
    <row r="10" spans="1:10" x14ac:dyDescent="0.35">
      <c r="A10" s="125"/>
      <c r="B10" s="125"/>
      <c r="C10" s="125"/>
      <c r="D10" s="125"/>
      <c r="E10" s="125"/>
      <c r="F10" s="125"/>
      <c r="G10" s="125"/>
      <c r="H10" s="125"/>
      <c r="I10" s="125"/>
      <c r="J10" s="125"/>
    </row>
    <row r="11" spans="1:10" x14ac:dyDescent="0.35">
      <c r="A11" s="125"/>
      <c r="B11" s="125"/>
      <c r="C11" s="125"/>
      <c r="D11" s="125"/>
      <c r="E11" s="125"/>
      <c r="F11" s="125"/>
      <c r="G11" s="125"/>
      <c r="H11" s="125"/>
      <c r="I11" s="125"/>
      <c r="J11" s="125"/>
    </row>
    <row r="12" spans="1:10" x14ac:dyDescent="0.35">
      <c r="A12" s="125"/>
      <c r="B12" s="125"/>
      <c r="C12" s="125"/>
      <c r="D12" s="125"/>
      <c r="E12" s="125"/>
      <c r="F12" s="125"/>
      <c r="G12" s="125"/>
      <c r="H12" s="125"/>
      <c r="I12" s="125"/>
      <c r="J12" s="125"/>
    </row>
    <row r="13" spans="1:10" x14ac:dyDescent="0.35">
      <c r="A13" s="125"/>
      <c r="B13" s="125"/>
      <c r="C13" s="125"/>
      <c r="D13" s="125"/>
      <c r="E13" s="125"/>
      <c r="F13" s="125"/>
      <c r="G13" s="125"/>
      <c r="H13" s="125"/>
      <c r="I13" s="125"/>
      <c r="J13" s="125"/>
    </row>
    <row r="14" spans="1:10" x14ac:dyDescent="0.35">
      <c r="A14" s="125"/>
      <c r="B14" s="125"/>
      <c r="C14" s="125"/>
      <c r="D14" s="125"/>
      <c r="E14" s="125"/>
      <c r="F14" s="125"/>
      <c r="G14" s="125"/>
      <c r="H14" s="125"/>
      <c r="I14" s="125"/>
      <c r="J14" s="125"/>
    </row>
    <row r="15" spans="1:10" x14ac:dyDescent="0.35">
      <c r="A15" s="125"/>
      <c r="B15" s="125"/>
      <c r="C15" s="125"/>
      <c r="D15" s="125"/>
      <c r="E15" s="125"/>
      <c r="F15" s="125"/>
      <c r="G15" s="125"/>
      <c r="H15" s="125"/>
      <c r="I15" s="125"/>
      <c r="J15" s="125"/>
    </row>
    <row r="16" spans="1:10" x14ac:dyDescent="0.35">
      <c r="A16" s="125"/>
      <c r="B16" s="125"/>
      <c r="C16" s="125"/>
      <c r="D16" s="125"/>
      <c r="E16" s="125"/>
      <c r="F16" s="125"/>
      <c r="G16" s="125"/>
      <c r="H16" s="125"/>
      <c r="I16" s="125"/>
      <c r="J16" s="125"/>
    </row>
    <row r="17" spans="1:10" x14ac:dyDescent="0.35">
      <c r="A17" s="125"/>
      <c r="B17" s="125"/>
      <c r="C17" s="125"/>
      <c r="D17" s="125"/>
      <c r="E17" s="125"/>
      <c r="F17" s="125"/>
      <c r="G17" s="125"/>
      <c r="H17" s="125"/>
      <c r="I17" s="125"/>
      <c r="J17" s="125"/>
    </row>
    <row r="18" spans="1:10" x14ac:dyDescent="0.35">
      <c r="A18" s="125"/>
      <c r="B18" s="125"/>
      <c r="C18" s="125"/>
      <c r="D18" s="125"/>
      <c r="E18" s="125"/>
      <c r="F18" s="125"/>
      <c r="G18" s="125"/>
      <c r="H18" s="125"/>
      <c r="I18" s="125"/>
      <c r="J18" s="125"/>
    </row>
    <row r="19" spans="1:10" x14ac:dyDescent="0.35">
      <c r="A19" s="125"/>
      <c r="B19" s="125"/>
      <c r="C19" s="125"/>
      <c r="D19" s="125"/>
      <c r="E19" s="125"/>
      <c r="F19" s="125"/>
      <c r="G19" s="125"/>
      <c r="H19" s="125"/>
      <c r="I19" s="125"/>
      <c r="J19" s="125"/>
    </row>
    <row r="20" spans="1:10" x14ac:dyDescent="0.35">
      <c r="A20" s="125"/>
      <c r="B20" s="125"/>
      <c r="C20" s="125"/>
      <c r="D20" s="125"/>
      <c r="E20" s="125"/>
      <c r="F20" s="125"/>
      <c r="G20" s="125"/>
      <c r="H20" s="125"/>
      <c r="I20" s="125"/>
      <c r="J20" s="125"/>
    </row>
    <row r="21" spans="1:10" x14ac:dyDescent="0.35">
      <c r="A21" s="125"/>
      <c r="B21" s="125"/>
      <c r="C21" s="125"/>
      <c r="D21" s="125"/>
      <c r="E21" s="125"/>
      <c r="F21" s="125"/>
      <c r="G21" s="125"/>
      <c r="H21" s="125"/>
      <c r="I21" s="125"/>
      <c r="J21" s="125"/>
    </row>
    <row r="22" spans="1:10" x14ac:dyDescent="0.35">
      <c r="A22" s="125"/>
      <c r="B22" s="125"/>
      <c r="C22" s="125"/>
      <c r="D22" s="125"/>
      <c r="E22" s="125"/>
      <c r="F22" s="125"/>
      <c r="G22" s="125"/>
      <c r="H22" s="125"/>
      <c r="I22" s="125"/>
      <c r="J22" s="125"/>
    </row>
    <row r="23" spans="1:10" x14ac:dyDescent="0.35">
      <c r="A23" s="125"/>
      <c r="B23" s="125"/>
      <c r="C23" s="125"/>
      <c r="D23" s="125"/>
      <c r="E23" s="125"/>
      <c r="F23" s="125"/>
      <c r="G23" s="125"/>
      <c r="H23" s="125"/>
      <c r="I23" s="125"/>
      <c r="J23" s="125"/>
    </row>
    <row r="24" spans="1:10" x14ac:dyDescent="0.35">
      <c r="A24" s="125"/>
      <c r="B24" s="125"/>
      <c r="C24" s="125"/>
      <c r="D24" s="125"/>
      <c r="E24" s="125"/>
      <c r="F24" s="125"/>
      <c r="G24" s="125"/>
      <c r="H24" s="125"/>
      <c r="I24" s="125"/>
      <c r="J24" s="125"/>
    </row>
    <row r="25" spans="1:10" x14ac:dyDescent="0.35">
      <c r="A25" s="125"/>
      <c r="B25" s="125"/>
      <c r="C25" s="125"/>
      <c r="D25" s="125"/>
      <c r="E25" s="125"/>
      <c r="F25" s="125"/>
      <c r="G25" s="125"/>
      <c r="H25" s="125"/>
      <c r="I25" s="125"/>
      <c r="J25" s="125"/>
    </row>
    <row r="26" spans="1:10" x14ac:dyDescent="0.35">
      <c r="A26" s="125"/>
      <c r="B26" s="125"/>
      <c r="C26" s="125"/>
      <c r="D26" s="125"/>
      <c r="E26" s="125"/>
      <c r="F26" s="125"/>
      <c r="G26" s="125"/>
      <c r="H26" s="125"/>
      <c r="I26" s="125"/>
      <c r="J26" s="125"/>
    </row>
    <row r="27" spans="1:10" x14ac:dyDescent="0.35">
      <c r="A27" s="125"/>
      <c r="B27" s="125"/>
      <c r="C27" s="125"/>
      <c r="D27" s="125"/>
      <c r="E27" s="125"/>
      <c r="F27" s="125"/>
      <c r="G27" s="125"/>
      <c r="H27" s="125"/>
      <c r="I27" s="125"/>
      <c r="J27" s="125"/>
    </row>
    <row r="28" spans="1:10" x14ac:dyDescent="0.35">
      <c r="A28" s="125"/>
      <c r="B28" s="125"/>
      <c r="C28" s="125"/>
      <c r="D28" s="125"/>
      <c r="E28" s="125"/>
      <c r="F28" s="125"/>
      <c r="G28" s="125"/>
      <c r="H28" s="125"/>
      <c r="I28" s="125"/>
      <c r="J28" s="125"/>
    </row>
    <row r="29" spans="1:10" x14ac:dyDescent="0.35">
      <c r="A29" s="125"/>
      <c r="B29" s="125"/>
      <c r="C29" s="125"/>
      <c r="D29" s="125"/>
      <c r="E29" s="125"/>
      <c r="F29" s="125"/>
      <c r="G29" s="125"/>
      <c r="H29" s="125"/>
      <c r="I29" s="125"/>
      <c r="J29" s="125"/>
    </row>
    <row r="30" spans="1:10" x14ac:dyDescent="0.35">
      <c r="A30" s="125"/>
      <c r="B30" s="125"/>
      <c r="C30" s="125"/>
      <c r="D30" s="125"/>
      <c r="E30" s="125"/>
      <c r="F30" s="125"/>
      <c r="G30" s="125"/>
      <c r="H30" s="125"/>
      <c r="I30" s="125"/>
      <c r="J30" s="125"/>
    </row>
    <row r="31" spans="1:10" x14ac:dyDescent="0.35">
      <c r="A31" s="125"/>
      <c r="B31" s="125"/>
      <c r="C31" s="125"/>
      <c r="D31" s="125"/>
      <c r="E31" s="125"/>
      <c r="F31" s="125"/>
      <c r="G31" s="125"/>
      <c r="H31" s="125"/>
      <c r="I31" s="125"/>
      <c r="J31" s="125"/>
    </row>
    <row r="32" spans="1:10" x14ac:dyDescent="0.35">
      <c r="A32" s="125"/>
      <c r="B32" s="125"/>
      <c r="C32" s="125"/>
      <c r="D32" s="125"/>
      <c r="E32" s="125"/>
      <c r="F32" s="125"/>
      <c r="G32" s="125"/>
      <c r="H32" s="125"/>
      <c r="I32" s="125"/>
      <c r="J32" s="125"/>
    </row>
    <row r="33" spans="1:10" x14ac:dyDescent="0.35">
      <c r="A33" s="125"/>
      <c r="B33" s="125"/>
      <c r="C33" s="125"/>
      <c r="D33" s="125"/>
      <c r="E33" s="125"/>
      <c r="F33" s="125"/>
      <c r="G33" s="125"/>
      <c r="H33" s="125"/>
      <c r="I33" s="125"/>
      <c r="J33" s="125"/>
    </row>
    <row r="34" spans="1:10" x14ac:dyDescent="0.35">
      <c r="A34" s="125"/>
      <c r="B34" s="125"/>
      <c r="C34" s="125"/>
      <c r="D34" s="125"/>
      <c r="E34" s="125"/>
      <c r="F34" s="125"/>
      <c r="G34" s="125"/>
      <c r="H34" s="125"/>
      <c r="I34" s="125"/>
      <c r="J34" s="125"/>
    </row>
    <row r="35" spans="1:10" x14ac:dyDescent="0.35">
      <c r="A35" s="125"/>
      <c r="B35" s="125"/>
      <c r="C35" s="125"/>
      <c r="D35" s="125"/>
      <c r="E35" s="125"/>
      <c r="F35" s="125"/>
      <c r="G35" s="125"/>
      <c r="H35" s="125"/>
      <c r="I35" s="125"/>
      <c r="J35" s="125"/>
    </row>
    <row r="36" spans="1:10" x14ac:dyDescent="0.35">
      <c r="A36" s="125"/>
      <c r="B36" s="125"/>
      <c r="C36" s="125"/>
      <c r="D36" s="125"/>
      <c r="E36" s="125"/>
      <c r="F36" s="125"/>
      <c r="G36" s="125"/>
      <c r="H36" s="125"/>
      <c r="I36" s="125"/>
      <c r="J36" s="125"/>
    </row>
    <row r="37" spans="1:10" x14ac:dyDescent="0.35">
      <c r="A37" s="125"/>
      <c r="B37" s="125"/>
      <c r="C37" s="125"/>
      <c r="D37" s="125"/>
      <c r="E37" s="125"/>
      <c r="F37" s="125"/>
      <c r="G37" s="125"/>
      <c r="H37" s="125"/>
      <c r="I37" s="125"/>
      <c r="J37" s="125"/>
    </row>
    <row r="38" spans="1:10" x14ac:dyDescent="0.35">
      <c r="A38" s="125"/>
      <c r="B38" s="125"/>
      <c r="C38" s="125"/>
      <c r="D38" s="125"/>
      <c r="E38" s="125"/>
      <c r="F38" s="125"/>
      <c r="G38" s="125"/>
      <c r="H38" s="125"/>
      <c r="I38" s="125"/>
      <c r="J38" s="125"/>
    </row>
    <row r="39" spans="1:10" x14ac:dyDescent="0.35">
      <c r="A39" s="125"/>
      <c r="B39" s="125"/>
      <c r="C39" s="125"/>
      <c r="D39" s="125"/>
      <c r="E39" s="125"/>
      <c r="F39" s="125"/>
      <c r="G39" s="125"/>
      <c r="H39" s="125"/>
      <c r="I39" s="125"/>
      <c r="J39" s="125"/>
    </row>
    <row r="40" spans="1:10" x14ac:dyDescent="0.35">
      <c r="A40" s="125"/>
      <c r="B40" s="125"/>
      <c r="C40" s="125"/>
      <c r="D40" s="125"/>
      <c r="E40" s="125"/>
      <c r="F40" s="125"/>
      <c r="G40" s="125"/>
      <c r="H40" s="125"/>
      <c r="I40" s="125"/>
      <c r="J40" s="125"/>
    </row>
    <row r="41" spans="1:10" x14ac:dyDescent="0.35">
      <c r="A41" s="125"/>
      <c r="B41" s="125"/>
      <c r="C41" s="125"/>
      <c r="D41" s="125"/>
      <c r="E41" s="125"/>
      <c r="F41" s="125"/>
      <c r="G41" s="125"/>
      <c r="H41" s="125"/>
      <c r="I41" s="125"/>
      <c r="J41" s="125"/>
    </row>
    <row r="42" spans="1:10" x14ac:dyDescent="0.35">
      <c r="A42" s="125"/>
      <c r="B42" s="125"/>
      <c r="C42" s="125"/>
      <c r="D42" s="125"/>
      <c r="E42" s="125"/>
      <c r="F42" s="125"/>
      <c r="G42" s="125"/>
      <c r="H42" s="125"/>
      <c r="I42" s="125"/>
      <c r="J42" s="125"/>
    </row>
    <row r="43" spans="1:10" x14ac:dyDescent="0.35">
      <c r="A43" s="125"/>
      <c r="B43" s="125"/>
      <c r="C43" s="125"/>
      <c r="D43" s="125"/>
      <c r="E43" s="125"/>
      <c r="F43" s="125"/>
      <c r="G43" s="125"/>
      <c r="H43" s="125"/>
      <c r="I43" s="125"/>
      <c r="J43" s="125"/>
    </row>
    <row r="44" spans="1:10" x14ac:dyDescent="0.35">
      <c r="A44" s="125"/>
      <c r="B44" s="125"/>
      <c r="C44" s="125"/>
      <c r="D44" s="125"/>
      <c r="E44" s="125"/>
      <c r="F44" s="125"/>
      <c r="G44" s="125"/>
      <c r="H44" s="125"/>
      <c r="I44" s="125"/>
      <c r="J44" s="125"/>
    </row>
    <row r="45" spans="1:10" x14ac:dyDescent="0.35">
      <c r="A45" s="125"/>
      <c r="B45" s="125"/>
      <c r="C45" s="125"/>
      <c r="D45" s="125"/>
      <c r="E45" s="125"/>
      <c r="F45" s="125"/>
      <c r="G45" s="125"/>
      <c r="H45" s="125"/>
      <c r="I45" s="125"/>
      <c r="J45" s="125"/>
    </row>
    <row r="46" spans="1:10" x14ac:dyDescent="0.35">
      <c r="A46" s="126"/>
      <c r="B46" s="126"/>
      <c r="C46" s="126"/>
      <c r="D46" s="126"/>
      <c r="E46" s="126"/>
      <c r="F46" s="126"/>
      <c r="G46" s="126"/>
      <c r="H46" s="126"/>
      <c r="I46" s="126"/>
      <c r="J46" s="126"/>
    </row>
    <row r="47" spans="1:10" x14ac:dyDescent="0.35">
      <c r="A47" s="126"/>
      <c r="B47" s="126"/>
      <c r="C47" s="126"/>
      <c r="D47" s="126"/>
      <c r="E47" s="126"/>
      <c r="F47" s="126"/>
      <c r="G47" s="126"/>
      <c r="H47" s="126"/>
      <c r="I47" s="126"/>
      <c r="J47" s="126"/>
    </row>
    <row r="50" spans="2:9" x14ac:dyDescent="0.35">
      <c r="B50" s="17" t="s">
        <v>180</v>
      </c>
      <c r="C50" s="320">
        <f>PRESUPUESTO!G21</f>
        <v>45260</v>
      </c>
    </row>
    <row r="54" spans="2:9" x14ac:dyDescent="0.35">
      <c r="B54" s="336" t="str">
        <f>PRESUPUESTO!E23</f>
        <v>Nombre del cliente</v>
      </c>
      <c r="C54" s="336"/>
      <c r="D54" s="336"/>
      <c r="E54" s="336"/>
      <c r="F54" s="336"/>
      <c r="G54" s="336"/>
      <c r="H54" s="336"/>
      <c r="I54" s="336"/>
    </row>
    <row r="55" spans="2:9" x14ac:dyDescent="0.35">
      <c r="B55" s="336"/>
      <c r="C55" s="336"/>
      <c r="D55" s="336"/>
      <c r="E55" s="336"/>
      <c r="F55" s="336"/>
      <c r="G55" s="336"/>
      <c r="H55" s="336"/>
      <c r="I55" s="336"/>
    </row>
    <row r="57" spans="2:9" x14ac:dyDescent="0.35">
      <c r="B57" s="321"/>
      <c r="C57" s="321"/>
      <c r="D57" s="321"/>
      <c r="E57" s="321"/>
      <c r="F57" s="321"/>
      <c r="G57" s="321"/>
      <c r="H57" s="321"/>
      <c r="I57" s="321"/>
    </row>
  </sheetData>
  <customSheetViews>
    <customSheetView guid="{3F2D0063-76E0-44BC-9364-82412D1CB11B}">
      <pageMargins left="0.7" right="0.7" top="0.75" bottom="0.75" header="0.3" footer="0.3"/>
    </customSheetView>
  </customSheetViews>
  <mergeCells count="1">
    <mergeCell ref="B54:I55"/>
  </mergeCells>
  <printOptions horizontalCentered="1"/>
  <pageMargins left="0" right="0" top="0" bottom="0" header="0" footer="0"/>
  <pageSetup paperSize="9" scale="80" orientation="portrait" r:id="rId1"/>
  <headerFooter>
    <oddHeader>&amp;L&amp;G</oddHeader>
    <oddFooter>&amp;L&amp;G</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F159"/>
  <sheetViews>
    <sheetView tabSelected="1" showRuler="0" topLeftCell="A82" zoomScaleNormal="100" zoomScaleSheetLayoutView="106" workbookViewId="0">
      <selection activeCell="AA85" sqref="AA85:AB85"/>
    </sheetView>
  </sheetViews>
  <sheetFormatPr baseColWidth="10" defaultColWidth="10.81640625" defaultRowHeight="14.5" x14ac:dyDescent="0.35"/>
  <cols>
    <col min="1" max="1" width="2.453125" customWidth="1"/>
    <col min="2" max="3" width="6.54296875" customWidth="1"/>
    <col min="4" max="4" width="3.453125" style="17" customWidth="1"/>
    <col min="5" max="5" width="74.54296875" style="142" customWidth="1"/>
    <col min="6" max="6" width="8" customWidth="1"/>
    <col min="7" max="7" width="9.453125" customWidth="1"/>
    <col min="8" max="8" width="12.453125" customWidth="1"/>
    <col min="9" max="9" width="2.453125" customWidth="1"/>
    <col min="10" max="10" width="2.54296875" bestFit="1" customWidth="1"/>
    <col min="11" max="12" width="4.81640625" style="144" customWidth="1"/>
    <col min="13" max="13" width="7.81640625" style="144" customWidth="1"/>
    <col min="14" max="14" width="5.54296875" style="144" customWidth="1"/>
    <col min="15" max="15" width="4.81640625" style="144" customWidth="1"/>
    <col min="16" max="16" width="5.453125" style="144" customWidth="1"/>
    <col min="17" max="17" width="5" style="144" customWidth="1"/>
    <col min="18" max="19" width="5.453125" style="144" customWidth="1"/>
    <col min="20" max="20" width="5.54296875" style="144" customWidth="1"/>
    <col min="21" max="21" width="4.54296875" style="144" customWidth="1"/>
    <col min="22" max="23" width="5.81640625" style="144" customWidth="1"/>
    <col min="24" max="24" width="6.54296875" style="144" customWidth="1"/>
    <col min="25" max="26" width="8.26953125" style="144" customWidth="1"/>
    <col min="27" max="27" width="4" style="144" customWidth="1"/>
    <col min="28" max="28" width="6.81640625" style="144" customWidth="1"/>
    <col min="29" max="29" width="5.54296875" style="144" customWidth="1"/>
    <col min="30" max="30" width="4.453125" style="144" customWidth="1"/>
    <col min="31" max="31" width="8.453125" style="144" customWidth="1"/>
    <col min="32" max="32" width="18.453125" style="144" customWidth="1"/>
    <col min="33" max="33" width="2.54296875" customWidth="1"/>
    <col min="34" max="34" width="8" style="144" customWidth="1"/>
    <col min="35" max="35" width="10.1796875" style="144" customWidth="1"/>
    <col min="36" max="36" width="8.54296875" style="144" customWidth="1"/>
    <col min="37" max="37" width="9.54296875" style="144" customWidth="1"/>
    <col min="38" max="38" width="8.453125" style="144" customWidth="1"/>
    <col min="39" max="39" width="7" style="144" customWidth="1"/>
    <col min="40" max="40" width="9.54296875" style="144" customWidth="1"/>
    <col min="41" max="41" width="7.1796875" style="144" customWidth="1"/>
    <col min="42" max="42" width="10.453125" customWidth="1"/>
    <col min="44" max="44" width="7.453125" customWidth="1"/>
    <col min="45" max="45" width="6.54296875" customWidth="1"/>
    <col min="46" max="46" width="8.453125" customWidth="1"/>
    <col min="47" max="50" width="6.54296875" customWidth="1"/>
    <col min="51" max="51" width="6.453125" customWidth="1"/>
    <col min="52" max="52" width="7.54296875" customWidth="1"/>
    <col min="53" max="53" width="6.453125" customWidth="1"/>
    <col min="54" max="54" width="7.453125" customWidth="1"/>
  </cols>
  <sheetData>
    <row r="1" spans="1:54" ht="14.5" customHeight="1" thickBot="1" x14ac:dyDescent="0.4">
      <c r="E1" s="267"/>
      <c r="J1" s="149">
        <f>W17</f>
        <v>0.84000000000000019</v>
      </c>
      <c r="AG1" s="150"/>
    </row>
    <row r="2" spans="1:54" ht="17.149999999999999" customHeight="1" thickBot="1" x14ac:dyDescent="0.4">
      <c r="E2" s="267"/>
      <c r="J2" s="151"/>
      <c r="K2" s="656" t="s">
        <v>120</v>
      </c>
      <c r="L2" s="657"/>
      <c r="M2" s="657"/>
      <c r="N2" s="657"/>
      <c r="O2" s="657"/>
      <c r="P2" s="657"/>
      <c r="Q2" s="657"/>
      <c r="R2" s="657"/>
      <c r="S2" s="657"/>
      <c r="T2" s="657"/>
      <c r="U2" s="657"/>
      <c r="V2" s="657"/>
      <c r="W2" s="657"/>
      <c r="X2" s="657"/>
      <c r="Y2" s="657"/>
      <c r="Z2" s="657"/>
      <c r="AA2" s="657"/>
      <c r="AB2" s="657"/>
      <c r="AC2" s="657"/>
      <c r="AD2" s="657"/>
      <c r="AE2" s="658"/>
      <c r="AG2" s="150"/>
      <c r="AH2" s="659" t="s">
        <v>123</v>
      </c>
      <c r="AI2" s="660"/>
      <c r="AJ2" s="660"/>
      <c r="AK2" s="660"/>
      <c r="AL2" s="660"/>
      <c r="AM2" s="660"/>
      <c r="AN2" s="660"/>
      <c r="AO2" s="660"/>
      <c r="AP2" s="660"/>
      <c r="AQ2" s="660"/>
      <c r="AR2" s="660"/>
      <c r="AS2" s="660"/>
      <c r="AT2" s="660"/>
      <c r="AU2" s="660"/>
      <c r="AV2" s="660"/>
      <c r="AW2" s="661"/>
      <c r="AX2" s="152" t="s">
        <v>108</v>
      </c>
    </row>
    <row r="3" spans="1:54" ht="18" customHeight="1" thickBot="1" x14ac:dyDescent="0.4">
      <c r="E3"/>
      <c r="L3" s="153"/>
      <c r="M3" s="153"/>
      <c r="N3" s="153"/>
      <c r="O3" s="153"/>
      <c r="P3" s="153"/>
      <c r="Q3" s="153"/>
      <c r="R3" s="153"/>
      <c r="S3" s="153"/>
      <c r="T3" s="153"/>
      <c r="U3" s="153"/>
      <c r="V3" s="153"/>
      <c r="W3" s="154">
        <v>0.62</v>
      </c>
      <c r="X3" s="154">
        <v>0.02</v>
      </c>
      <c r="AG3" s="150"/>
      <c r="AH3" s="662" t="s">
        <v>55</v>
      </c>
      <c r="AI3" s="663"/>
      <c r="AJ3" s="663"/>
      <c r="AK3" s="461"/>
      <c r="AL3" s="664" t="s">
        <v>124</v>
      </c>
      <c r="AM3" s="665"/>
      <c r="AN3" s="665"/>
      <c r="AO3" s="665"/>
      <c r="AP3" s="665"/>
      <c r="AQ3" s="665"/>
      <c r="AR3" s="665"/>
      <c r="AS3" s="665"/>
      <c r="AT3" s="665"/>
      <c r="AU3" s="665"/>
      <c r="AV3" s="666"/>
      <c r="AW3" s="91">
        <v>1.4</v>
      </c>
      <c r="AX3" s="92">
        <v>0.2</v>
      </c>
    </row>
    <row r="4" spans="1:54" ht="28.4" customHeight="1" thickTop="1" thickBot="1" x14ac:dyDescent="0.4">
      <c r="K4" s="667"/>
      <c r="L4" s="667"/>
      <c r="M4" s="667"/>
      <c r="N4" s="667"/>
      <c r="O4" s="667"/>
      <c r="P4" s="667"/>
      <c r="Q4" s="667"/>
      <c r="R4" s="667"/>
      <c r="S4" s="667"/>
      <c r="T4" s="667"/>
      <c r="U4" s="459"/>
      <c r="V4" s="155"/>
      <c r="W4" s="668" t="s">
        <v>110</v>
      </c>
      <c r="X4" s="669"/>
      <c r="Y4" s="669"/>
      <c r="Z4" s="670"/>
      <c r="AA4" s="156"/>
      <c r="AB4" s="611" t="s">
        <v>128</v>
      </c>
      <c r="AC4" s="671"/>
      <c r="AD4" s="671"/>
      <c r="AE4" s="672"/>
      <c r="AG4" s="150"/>
      <c r="AH4" s="673" t="s">
        <v>56</v>
      </c>
      <c r="AI4" s="675" t="s">
        <v>57</v>
      </c>
      <c r="AJ4" s="676"/>
      <c r="AK4" s="676"/>
      <c r="AL4" s="706" t="s">
        <v>80</v>
      </c>
      <c r="AM4" s="707"/>
      <c r="AN4" s="707"/>
      <c r="AO4" s="707"/>
      <c r="AP4" s="707"/>
      <c r="AQ4" s="83" t="s">
        <v>104</v>
      </c>
      <c r="AR4" s="653" t="s">
        <v>103</v>
      </c>
      <c r="AS4" s="653"/>
      <c r="AU4" s="99">
        <v>1</v>
      </c>
      <c r="AV4" s="95"/>
      <c r="AW4" s="96">
        <v>2</v>
      </c>
      <c r="AX4" s="89">
        <f t="shared" ref="AX4:AX16" si="0">POWER($AV$3,AW4)</f>
        <v>0</v>
      </c>
      <c r="BA4" s="157"/>
      <c r="BB4" s="157"/>
    </row>
    <row r="5" spans="1:54" ht="34.4" customHeight="1" thickTop="1" thickBot="1" x14ac:dyDescent="0.4">
      <c r="J5" s="288" t="s">
        <v>144</v>
      </c>
      <c r="K5" s="654" t="s">
        <v>33</v>
      </c>
      <c r="L5" s="654"/>
      <c r="M5" s="655"/>
      <c r="N5" s="69">
        <v>8</v>
      </c>
      <c r="O5" s="638" t="s">
        <v>131</v>
      </c>
      <c r="P5" s="70">
        <v>0.02</v>
      </c>
      <c r="Q5" s="640" t="s">
        <v>129</v>
      </c>
      <c r="R5" s="641"/>
      <c r="S5" s="642"/>
      <c r="T5" s="643">
        <v>7.7</v>
      </c>
      <c r="U5" s="644"/>
      <c r="W5" s="645" t="s">
        <v>119</v>
      </c>
      <c r="X5" s="646"/>
      <c r="Y5" s="647"/>
      <c r="Z5" s="115"/>
      <c r="AA5" s="156"/>
      <c r="AB5" s="648">
        <f>S115</f>
        <v>0</v>
      </c>
      <c r="AC5" s="649"/>
      <c r="AD5" s="649"/>
      <c r="AE5" s="650"/>
      <c r="AG5" s="150"/>
      <c r="AH5" s="674"/>
      <c r="AI5" s="30">
        <v>0.1</v>
      </c>
      <c r="AJ5" s="31">
        <v>0.05</v>
      </c>
      <c r="AK5" s="76">
        <v>0.11</v>
      </c>
      <c r="AL5" s="651"/>
      <c r="AM5" s="652"/>
      <c r="AN5" s="690" t="s">
        <v>79</v>
      </c>
      <c r="AO5" s="146"/>
      <c r="AP5" s="692" t="s">
        <v>58</v>
      </c>
      <c r="AQ5" s="694" t="s">
        <v>106</v>
      </c>
      <c r="AR5" s="653"/>
      <c r="AS5" s="653"/>
      <c r="AU5" s="100">
        <v>1.25</v>
      </c>
      <c r="AV5" s="97">
        <f>AW3+AX3</f>
        <v>1.5999999999999999</v>
      </c>
      <c r="AW5" s="98">
        <f t="shared" ref="AW5:AW16" si="1">AW4+$AW$3</f>
        <v>3.4</v>
      </c>
      <c r="AX5" s="89">
        <f t="shared" si="0"/>
        <v>0</v>
      </c>
      <c r="BA5" s="158"/>
      <c r="BB5" s="159"/>
    </row>
    <row r="6" spans="1:54" ht="23.5" customHeight="1" thickBot="1" x14ac:dyDescent="0.4">
      <c r="F6" s="268"/>
      <c r="J6" s="289"/>
      <c r="K6" s="696" t="s">
        <v>34</v>
      </c>
      <c r="L6" s="696"/>
      <c r="M6" s="697"/>
      <c r="N6" s="26">
        <f>6*N5</f>
        <v>48</v>
      </c>
      <c r="O6" s="639"/>
      <c r="P6" s="27">
        <f>N5*(1-P5)</f>
        <v>7.84</v>
      </c>
      <c r="Q6" s="698" t="s">
        <v>130</v>
      </c>
      <c r="R6" s="573"/>
      <c r="S6" s="573"/>
      <c r="T6" s="699">
        <f>T5*60</f>
        <v>462</v>
      </c>
      <c r="U6" s="700"/>
      <c r="W6" s="107">
        <v>0.62</v>
      </c>
      <c r="X6" s="701" t="s">
        <v>118</v>
      </c>
      <c r="Y6" s="704" t="s">
        <v>137</v>
      </c>
      <c r="Z6" s="705"/>
      <c r="AA6" s="156"/>
      <c r="AB6" s="620" t="s">
        <v>127</v>
      </c>
      <c r="AC6" s="621"/>
      <c r="AD6" s="621"/>
      <c r="AE6" s="622"/>
      <c r="AG6" s="150"/>
      <c r="AH6" s="674"/>
      <c r="AI6" s="626" t="s">
        <v>59</v>
      </c>
      <c r="AJ6" s="613" t="s">
        <v>60</v>
      </c>
      <c r="AK6" s="81" t="s">
        <v>61</v>
      </c>
      <c r="AL6" s="615" t="s">
        <v>101</v>
      </c>
      <c r="AM6" s="616"/>
      <c r="AN6" s="691"/>
      <c r="AO6" s="147"/>
      <c r="AP6" s="693"/>
      <c r="AQ6" s="695"/>
      <c r="AR6" s="653"/>
      <c r="AS6" s="653"/>
      <c r="AT6" s="160"/>
      <c r="AU6" s="100">
        <v>1.5</v>
      </c>
      <c r="AV6" s="97">
        <f t="shared" ref="AV6:AV16" si="2">AV5+AW4</f>
        <v>3.5999999999999996</v>
      </c>
      <c r="AW6" s="98">
        <f t="shared" si="1"/>
        <v>4.8</v>
      </c>
      <c r="AX6" s="89">
        <f t="shared" si="0"/>
        <v>0</v>
      </c>
      <c r="BA6" s="161"/>
      <c r="BB6" s="158"/>
    </row>
    <row r="7" spans="1:54" ht="20.5" customHeight="1" thickBot="1" x14ac:dyDescent="0.4">
      <c r="F7" s="270"/>
      <c r="J7" s="289"/>
      <c r="K7" s="617" t="s">
        <v>143</v>
      </c>
      <c r="L7" s="618"/>
      <c r="M7" s="618"/>
      <c r="N7" s="618"/>
      <c r="O7" s="618"/>
      <c r="P7" s="618"/>
      <c r="Q7" s="618"/>
      <c r="R7" s="618"/>
      <c r="S7" s="618"/>
      <c r="T7" s="618"/>
      <c r="U7" s="619"/>
      <c r="V7"/>
      <c r="W7" s="107">
        <f>W6+$X$3</f>
        <v>0.64</v>
      </c>
      <c r="X7" s="702"/>
      <c r="Y7" s="162"/>
      <c r="Z7" s="108"/>
      <c r="AA7" s="156"/>
      <c r="AB7" s="623"/>
      <c r="AC7" s="624"/>
      <c r="AD7" s="624"/>
      <c r="AE7" s="625"/>
      <c r="AG7" s="150"/>
      <c r="AH7" s="674"/>
      <c r="AI7" s="627"/>
      <c r="AJ7" s="614"/>
      <c r="AK7" s="677" t="s">
        <v>62</v>
      </c>
      <c r="AL7" s="678" t="s">
        <v>63</v>
      </c>
      <c r="AM7" s="679"/>
      <c r="AN7" s="36">
        <v>2.5</v>
      </c>
      <c r="AO7" s="36"/>
      <c r="AP7" s="104">
        <f>U6</f>
        <v>0</v>
      </c>
      <c r="AQ7" s="87">
        <v>0.70099999999999996</v>
      </c>
      <c r="AR7" s="653"/>
      <c r="AS7" s="653"/>
      <c r="AU7" s="101">
        <v>1.75</v>
      </c>
      <c r="AV7" s="97">
        <f t="shared" si="2"/>
        <v>7</v>
      </c>
      <c r="AW7" s="98">
        <f t="shared" si="1"/>
        <v>6.1999999999999993</v>
      </c>
      <c r="AX7" s="89">
        <f t="shared" si="0"/>
        <v>0</v>
      </c>
      <c r="BA7" s="161"/>
      <c r="BB7" s="159"/>
    </row>
    <row r="8" spans="1:54" ht="18" customHeight="1" thickBot="1" x14ac:dyDescent="0.4">
      <c r="E8" s="269"/>
      <c r="F8" s="270"/>
      <c r="G8" s="269"/>
      <c r="J8" s="289"/>
      <c r="K8" s="680" t="s">
        <v>32</v>
      </c>
      <c r="L8" s="681"/>
      <c r="M8" s="681"/>
      <c r="N8" s="681"/>
      <c r="O8" s="682"/>
      <c r="P8" s="118">
        <v>2020</v>
      </c>
      <c r="Q8" s="683" t="s">
        <v>98</v>
      </c>
      <c r="R8" s="684"/>
      <c r="S8" s="684"/>
      <c r="T8" s="684"/>
      <c r="U8" s="685"/>
      <c r="W8" s="107">
        <f t="shared" ref="W8:W17" si="3">W7+$X$3</f>
        <v>0.66</v>
      </c>
      <c r="X8" s="702"/>
      <c r="Y8" s="163"/>
      <c r="Z8" s="108"/>
      <c r="AA8" s="156"/>
      <c r="AB8" s="686" t="s">
        <v>112</v>
      </c>
      <c r="AC8" s="687"/>
      <c r="AD8" s="688">
        <f>(AB5*T17*2)</f>
        <v>0</v>
      </c>
      <c r="AE8" s="689"/>
      <c r="AG8" s="150"/>
      <c r="AH8" s="674"/>
      <c r="AI8" s="628"/>
      <c r="AJ8" s="614"/>
      <c r="AK8" s="677"/>
      <c r="AL8" s="602" t="s">
        <v>100</v>
      </c>
      <c r="AM8" s="604" t="s">
        <v>64</v>
      </c>
      <c r="AN8" s="606" t="s">
        <v>77</v>
      </c>
      <c r="AO8" s="607" t="s">
        <v>107</v>
      </c>
      <c r="AP8" s="609" t="s">
        <v>78</v>
      </c>
      <c r="AQ8" s="611" t="s">
        <v>122</v>
      </c>
      <c r="AR8" s="637" t="s">
        <v>121</v>
      </c>
      <c r="AS8" s="637"/>
      <c r="AT8" s="589" t="s">
        <v>105</v>
      </c>
      <c r="AU8" s="100">
        <v>2</v>
      </c>
      <c r="AV8" s="97">
        <f t="shared" si="2"/>
        <v>11.8</v>
      </c>
      <c r="AW8" s="98">
        <f t="shared" si="1"/>
        <v>7.6</v>
      </c>
      <c r="AX8" s="89">
        <f t="shared" si="0"/>
        <v>0</v>
      </c>
      <c r="BA8" s="164"/>
      <c r="BB8" s="159"/>
    </row>
    <row r="9" spans="1:54" ht="15" customHeight="1" thickBot="1" x14ac:dyDescent="0.4">
      <c r="E9" s="269"/>
      <c r="F9" s="269"/>
      <c r="G9" s="269"/>
      <c r="J9" s="289"/>
      <c r="K9" s="119">
        <v>1</v>
      </c>
      <c r="L9" s="591" t="s">
        <v>30</v>
      </c>
      <c r="M9" s="592"/>
      <c r="N9" s="593">
        <v>18.87</v>
      </c>
      <c r="O9" s="594"/>
      <c r="P9" s="595">
        <f>N9+N10+N11</f>
        <v>40</v>
      </c>
      <c r="Q9" s="598" t="s">
        <v>35</v>
      </c>
      <c r="R9" s="599"/>
      <c r="S9" s="599"/>
      <c r="T9" s="600">
        <f>T5*P9</f>
        <v>308</v>
      </c>
      <c r="U9" s="601"/>
      <c r="W9" s="107">
        <f t="shared" si="3"/>
        <v>0.68</v>
      </c>
      <c r="X9" s="702"/>
      <c r="Y9" s="292">
        <f>1-Z9</f>
        <v>0.67999999999999994</v>
      </c>
      <c r="Z9" s="294">
        <v>0.32</v>
      </c>
      <c r="AA9" s="156"/>
      <c r="AB9" s="565" t="s">
        <v>113</v>
      </c>
      <c r="AC9" s="566"/>
      <c r="AD9" s="506">
        <f>AD8/60</f>
        <v>0</v>
      </c>
      <c r="AE9" s="507"/>
      <c r="AG9" s="150"/>
      <c r="AH9" s="32" t="s">
        <v>65</v>
      </c>
      <c r="AI9" s="33" t="s">
        <v>66</v>
      </c>
      <c r="AJ9" s="33" t="s">
        <v>67</v>
      </c>
      <c r="AK9" s="34" t="s">
        <v>68</v>
      </c>
      <c r="AL9" s="603"/>
      <c r="AM9" s="605"/>
      <c r="AN9" s="606"/>
      <c r="AO9" s="608"/>
      <c r="AP9" s="610"/>
      <c r="AQ9" s="612"/>
      <c r="AR9" s="637"/>
      <c r="AS9" s="637"/>
      <c r="AT9" s="590"/>
      <c r="AU9" s="100">
        <v>2.25</v>
      </c>
      <c r="AV9" s="97">
        <f t="shared" si="2"/>
        <v>18</v>
      </c>
      <c r="AW9" s="98">
        <f t="shared" si="1"/>
        <v>9</v>
      </c>
      <c r="AX9" s="89">
        <f t="shared" si="0"/>
        <v>0</v>
      </c>
      <c r="BA9" s="159"/>
      <c r="BB9" s="158"/>
    </row>
    <row r="10" spans="1:54" ht="18.649999999999999" customHeight="1" thickBot="1" x14ac:dyDescent="0.4">
      <c r="F10" s="142"/>
      <c r="G10" s="142"/>
      <c r="J10" s="289"/>
      <c r="K10" s="120">
        <v>1</v>
      </c>
      <c r="L10" s="629" t="s">
        <v>0</v>
      </c>
      <c r="M10" s="630">
        <v>1</v>
      </c>
      <c r="N10" s="631">
        <v>16.73</v>
      </c>
      <c r="O10" s="632"/>
      <c r="P10" s="596"/>
      <c r="Q10" s="633" t="s">
        <v>36</v>
      </c>
      <c r="R10" s="634"/>
      <c r="S10" s="634"/>
      <c r="T10" s="635">
        <f>T9/T6</f>
        <v>0.66666666666666663</v>
      </c>
      <c r="U10" s="636"/>
      <c r="W10" s="107">
        <f t="shared" si="3"/>
        <v>0.70000000000000007</v>
      </c>
      <c r="X10" s="702"/>
      <c r="Y10" s="318">
        <f>1-Z10</f>
        <v>0.85</v>
      </c>
      <c r="Z10" s="319">
        <v>0.15</v>
      </c>
      <c r="AA10" s="165"/>
      <c r="AB10" s="565" t="s">
        <v>114</v>
      </c>
      <c r="AC10" s="566"/>
      <c r="AD10" s="506">
        <f>AD9/2</f>
        <v>0</v>
      </c>
      <c r="AE10" s="507"/>
      <c r="AG10" s="150"/>
      <c r="AH10" s="37">
        <v>3.38</v>
      </c>
      <c r="AI10" s="38">
        <f>AH10*$AH$5+AH10</f>
        <v>3.38</v>
      </c>
      <c r="AJ10" s="39">
        <f>AI10+AH10*$AI$5</f>
        <v>3.718</v>
      </c>
      <c r="AK10" s="77">
        <f>AI10+AH10*$AJ$5</f>
        <v>3.5489999999999999</v>
      </c>
      <c r="AL10" s="78" t="s">
        <v>69</v>
      </c>
      <c r="AM10" s="40">
        <v>25</v>
      </c>
      <c r="AN10" s="106">
        <v>54</v>
      </c>
      <c r="AO10" s="94">
        <f>AX4</f>
        <v>0</v>
      </c>
      <c r="AP10" s="80">
        <f>$AO$7/AN10</f>
        <v>0</v>
      </c>
      <c r="AQ10" s="88">
        <f>$AP$7*AP10</f>
        <v>0</v>
      </c>
      <c r="AR10" s="517">
        <v>10</v>
      </c>
      <c r="AS10" s="517"/>
      <c r="AT10" s="84">
        <f t="shared" ref="AT10:AT16" si="4">AR10-AQ10</f>
        <v>10</v>
      </c>
      <c r="AU10" s="100">
        <v>2.5</v>
      </c>
      <c r="AV10" s="97">
        <f t="shared" si="2"/>
        <v>25.6</v>
      </c>
      <c r="AW10" s="98">
        <f t="shared" si="1"/>
        <v>10.4</v>
      </c>
      <c r="AX10" s="89">
        <f t="shared" si="0"/>
        <v>0</v>
      </c>
      <c r="BA10" s="166"/>
      <c r="BB10" s="164"/>
    </row>
    <row r="11" spans="1:54" ht="14.5" customHeight="1" thickBot="1" x14ac:dyDescent="0.4">
      <c r="J11" s="289"/>
      <c r="K11" s="121" t="s">
        <v>31</v>
      </c>
      <c r="L11" s="725" t="s">
        <v>1</v>
      </c>
      <c r="M11" s="726" t="s">
        <v>31</v>
      </c>
      <c r="N11" s="727">
        <f>22/5</f>
        <v>4.4000000000000004</v>
      </c>
      <c r="O11" s="728"/>
      <c r="P11" s="597"/>
      <c r="Q11" s="708" t="s">
        <v>37</v>
      </c>
      <c r="R11" s="709"/>
      <c r="S11" s="709"/>
      <c r="T11" s="710">
        <f>1/T10</f>
        <v>1.5</v>
      </c>
      <c r="U11" s="711"/>
      <c r="W11" s="107">
        <f t="shared" si="3"/>
        <v>0.72000000000000008</v>
      </c>
      <c r="X11" s="702"/>
      <c r="Y11" s="162"/>
      <c r="Z11" s="108"/>
      <c r="AA11" s="156"/>
      <c r="AB11" s="565" t="s">
        <v>23</v>
      </c>
      <c r="AC11" s="566"/>
      <c r="AD11" s="506">
        <f>AD10/T5</f>
        <v>0</v>
      </c>
      <c r="AE11" s="507"/>
      <c r="AG11" s="150"/>
      <c r="AH11" s="41">
        <v>3.92</v>
      </c>
      <c r="AI11" s="38">
        <f t="shared" ref="AI11:AI16" si="5">AH11*$AH$5+AH11</f>
        <v>3.92</v>
      </c>
      <c r="AJ11" s="39">
        <f t="shared" ref="AJ11:AJ16" si="6">AI11+AH11*$AI$5</f>
        <v>4.3120000000000003</v>
      </c>
      <c r="AK11" s="77">
        <f t="shared" ref="AK11:AK16" si="7">AI11+AH11*$AJ$5</f>
        <v>4.1159999999999997</v>
      </c>
      <c r="AL11" s="79" t="s">
        <v>70</v>
      </c>
      <c r="AM11" s="42">
        <v>32</v>
      </c>
      <c r="AN11" s="105">
        <f>AN10-AX5</f>
        <v>54</v>
      </c>
      <c r="AO11" s="94">
        <f>AX5</f>
        <v>0</v>
      </c>
      <c r="AP11" s="80">
        <f>$AO$7/AN11</f>
        <v>0</v>
      </c>
      <c r="AQ11" s="88">
        <f t="shared" ref="AQ11:AQ16" si="8">$AP$7*AP11</f>
        <v>0</v>
      </c>
      <c r="AR11" s="517">
        <v>10.5</v>
      </c>
      <c r="AS11" s="517"/>
      <c r="AT11" s="85">
        <f t="shared" si="4"/>
        <v>10.5</v>
      </c>
      <c r="AU11" s="101">
        <v>0</v>
      </c>
      <c r="AV11" s="97">
        <f t="shared" si="2"/>
        <v>34.6</v>
      </c>
      <c r="AW11" s="98">
        <f t="shared" si="1"/>
        <v>11.8</v>
      </c>
      <c r="AX11" s="89">
        <f t="shared" si="0"/>
        <v>0</v>
      </c>
      <c r="BA11" s="166"/>
      <c r="BB11" s="164"/>
    </row>
    <row r="12" spans="1:54" ht="18" customHeight="1" thickBot="1" x14ac:dyDescent="0.4">
      <c r="B12" s="567" t="s">
        <v>38</v>
      </c>
      <c r="C12" s="568"/>
      <c r="D12" s="568"/>
      <c r="E12" s="568"/>
      <c r="F12" s="568"/>
      <c r="G12" s="568"/>
      <c r="H12" s="569"/>
      <c r="J12" s="289"/>
      <c r="T12"/>
      <c r="U12" s="82"/>
      <c r="W12" s="107">
        <f t="shared" si="3"/>
        <v>0.7400000000000001</v>
      </c>
      <c r="X12" s="702"/>
      <c r="Y12" s="162"/>
      <c r="Z12" s="108"/>
      <c r="AA12" s="156"/>
      <c r="AB12" s="565" t="s">
        <v>24</v>
      </c>
      <c r="AC12" s="566"/>
      <c r="AD12" s="506">
        <f>AD11/5</f>
        <v>0</v>
      </c>
      <c r="AE12" s="507"/>
      <c r="AG12" s="150"/>
      <c r="AH12" s="41">
        <v>4.29</v>
      </c>
      <c r="AI12" s="38">
        <f t="shared" si="5"/>
        <v>4.29</v>
      </c>
      <c r="AJ12" s="39">
        <f t="shared" si="6"/>
        <v>4.7190000000000003</v>
      </c>
      <c r="AK12" s="77">
        <f t="shared" si="7"/>
        <v>4.5045000000000002</v>
      </c>
      <c r="AL12" s="79" t="s">
        <v>71</v>
      </c>
      <c r="AM12" s="42">
        <v>38</v>
      </c>
      <c r="AN12" s="93">
        <f>AN11-AX6</f>
        <v>54</v>
      </c>
      <c r="AO12" s="94">
        <f>AX6</f>
        <v>0</v>
      </c>
      <c r="AP12" s="80">
        <f t="shared" ref="AP12:AP16" si="9">$AO$7/AN12</f>
        <v>0</v>
      </c>
      <c r="AQ12" s="88">
        <f t="shared" si="8"/>
        <v>0</v>
      </c>
      <c r="AR12" s="517">
        <v>11</v>
      </c>
      <c r="AS12" s="517"/>
      <c r="AT12" s="85">
        <f t="shared" si="4"/>
        <v>11</v>
      </c>
      <c r="AU12" s="102">
        <v>3</v>
      </c>
      <c r="AV12" s="97">
        <f t="shared" si="2"/>
        <v>45</v>
      </c>
      <c r="AW12" s="98">
        <f t="shared" si="1"/>
        <v>13.200000000000001</v>
      </c>
      <c r="AX12" s="89">
        <f t="shared" si="0"/>
        <v>0</v>
      </c>
      <c r="BA12" s="166"/>
      <c r="BB12" s="164"/>
    </row>
    <row r="13" spans="1:54" ht="17.5" customHeight="1" thickBot="1" x14ac:dyDescent="0.4">
      <c r="A13" s="167"/>
      <c r="B13" s="570"/>
      <c r="C13" s="571"/>
      <c r="D13" s="571"/>
      <c r="E13" s="571"/>
      <c r="F13" s="571"/>
      <c r="G13" s="571"/>
      <c r="H13" s="572"/>
      <c r="J13" s="289"/>
      <c r="K13" s="447" t="s">
        <v>136</v>
      </c>
      <c r="L13" s="447"/>
      <c r="M13" s="447"/>
      <c r="N13" s="447"/>
      <c r="O13" s="582"/>
      <c r="P13" s="168">
        <v>1.022</v>
      </c>
      <c r="Q13" s="583" t="s">
        <v>99</v>
      </c>
      <c r="R13" s="584"/>
      <c r="S13" s="584"/>
      <c r="T13" s="584"/>
      <c r="U13" s="585"/>
      <c r="W13" s="107">
        <f t="shared" si="3"/>
        <v>0.76000000000000012</v>
      </c>
      <c r="X13" s="702"/>
      <c r="Y13" s="162"/>
      <c r="Z13" s="169"/>
      <c r="AA13" s="156"/>
      <c r="AB13" s="565" t="s">
        <v>25</v>
      </c>
      <c r="AC13" s="566"/>
      <c r="AD13" s="506">
        <f>AD11/21</f>
        <v>0</v>
      </c>
      <c r="AE13" s="507"/>
      <c r="AG13" s="150"/>
      <c r="AH13" s="41">
        <v>5.48</v>
      </c>
      <c r="AI13" s="38">
        <f t="shared" si="5"/>
        <v>5.48</v>
      </c>
      <c r="AJ13" s="39">
        <f t="shared" si="6"/>
        <v>6.0280000000000005</v>
      </c>
      <c r="AK13" s="77">
        <f t="shared" si="7"/>
        <v>5.7540000000000004</v>
      </c>
      <c r="AL13" s="79" t="s">
        <v>72</v>
      </c>
      <c r="AM13" s="42">
        <v>50</v>
      </c>
      <c r="AN13" s="93">
        <f>AN12-AX8</f>
        <v>54</v>
      </c>
      <c r="AO13" s="94">
        <f>AX8</f>
        <v>0</v>
      </c>
      <c r="AP13" s="80">
        <f t="shared" si="9"/>
        <v>0</v>
      </c>
      <c r="AQ13" s="88">
        <f t="shared" si="8"/>
        <v>0</v>
      </c>
      <c r="AR13" s="517">
        <v>12</v>
      </c>
      <c r="AS13" s="517"/>
      <c r="AT13" s="85">
        <f t="shared" si="4"/>
        <v>12</v>
      </c>
      <c r="AU13" s="102">
        <v>3.25</v>
      </c>
      <c r="AV13" s="97">
        <f t="shared" si="2"/>
        <v>56.8</v>
      </c>
      <c r="AW13" s="98">
        <f t="shared" si="1"/>
        <v>14.600000000000001</v>
      </c>
      <c r="AX13" s="89">
        <f t="shared" si="0"/>
        <v>0</v>
      </c>
      <c r="BA13" s="166"/>
      <c r="BB13" s="164"/>
    </row>
    <row r="14" spans="1:54" ht="17.5" customHeight="1" thickBot="1" x14ac:dyDescent="0.4">
      <c r="A14" s="170"/>
      <c r="B14" s="570"/>
      <c r="C14" s="571"/>
      <c r="D14" s="571"/>
      <c r="E14" s="571"/>
      <c r="F14" s="571"/>
      <c r="G14" s="571"/>
      <c r="H14" s="572"/>
      <c r="J14" s="289"/>
      <c r="K14" s="712" t="s">
        <v>32</v>
      </c>
      <c r="L14" s="712"/>
      <c r="M14" s="712"/>
      <c r="N14" s="712"/>
      <c r="O14" s="713"/>
      <c r="P14" s="75">
        <v>2021</v>
      </c>
      <c r="Q14" s="586"/>
      <c r="R14" s="587"/>
      <c r="S14" s="587"/>
      <c r="T14" s="587"/>
      <c r="U14" s="588"/>
      <c r="W14" s="107">
        <f t="shared" si="3"/>
        <v>0.78000000000000014</v>
      </c>
      <c r="X14" s="702"/>
      <c r="Y14" s="293">
        <f>1-Z14</f>
        <v>0.74</v>
      </c>
      <c r="Z14" s="295">
        <v>0.26</v>
      </c>
      <c r="AA14" s="156"/>
      <c r="AB14" s="565" t="s">
        <v>115</v>
      </c>
      <c r="AC14" s="566"/>
      <c r="AD14" s="506">
        <f>AD13/2</f>
        <v>0</v>
      </c>
      <c r="AE14" s="507"/>
      <c r="AG14" s="150"/>
      <c r="AH14" s="41">
        <v>6.93</v>
      </c>
      <c r="AI14" s="38">
        <f t="shared" si="5"/>
        <v>6.93</v>
      </c>
      <c r="AJ14" s="39">
        <f t="shared" si="6"/>
        <v>7.6229999999999993</v>
      </c>
      <c r="AK14" s="77">
        <f t="shared" si="7"/>
        <v>7.2764999999999995</v>
      </c>
      <c r="AL14" s="79" t="s">
        <v>73</v>
      </c>
      <c r="AM14" s="42">
        <v>63</v>
      </c>
      <c r="AN14" s="93">
        <f>AN13-AX10</f>
        <v>54</v>
      </c>
      <c r="AO14" s="94">
        <f>AX8</f>
        <v>0</v>
      </c>
      <c r="AP14" s="80">
        <f t="shared" si="9"/>
        <v>0</v>
      </c>
      <c r="AQ14" s="88">
        <f t="shared" si="8"/>
        <v>0</v>
      </c>
      <c r="AR14" s="517">
        <v>12.5</v>
      </c>
      <c r="AS14" s="517"/>
      <c r="AT14" s="85">
        <f t="shared" si="4"/>
        <v>12.5</v>
      </c>
      <c r="AU14" s="102">
        <v>3.5</v>
      </c>
      <c r="AV14" s="97">
        <f t="shared" si="2"/>
        <v>70</v>
      </c>
      <c r="AW14" s="98">
        <f t="shared" si="1"/>
        <v>16</v>
      </c>
      <c r="AX14" s="89">
        <f t="shared" si="0"/>
        <v>0</v>
      </c>
      <c r="BA14" s="166"/>
      <c r="BB14" s="164"/>
    </row>
    <row r="15" spans="1:54" ht="17.5" customHeight="1" thickBot="1" x14ac:dyDescent="0.4">
      <c r="A15" s="170"/>
      <c r="B15" s="553" t="s">
        <v>27</v>
      </c>
      <c r="C15" s="554"/>
      <c r="D15" s="554"/>
      <c r="E15" s="554"/>
      <c r="F15" s="554"/>
      <c r="G15" s="554"/>
      <c r="H15" s="555"/>
      <c r="J15" s="289"/>
      <c r="K15" s="110">
        <v>1</v>
      </c>
      <c r="L15" s="556" t="s">
        <v>30</v>
      </c>
      <c r="M15" s="557"/>
      <c r="N15" s="558">
        <f>N9*P13</f>
        <v>19.285140000000002</v>
      </c>
      <c r="O15" s="559"/>
      <c r="P15" s="560">
        <v>48</v>
      </c>
      <c r="Q15" s="508" t="s">
        <v>35</v>
      </c>
      <c r="R15" s="508"/>
      <c r="S15" s="509"/>
      <c r="T15" s="563">
        <f>T5*P15</f>
        <v>369.6</v>
      </c>
      <c r="U15" s="564"/>
      <c r="W15" s="114">
        <f t="shared" si="3"/>
        <v>0.80000000000000016</v>
      </c>
      <c r="X15" s="702"/>
      <c r="Y15" s="318">
        <f>1-Z15</f>
        <v>0.85</v>
      </c>
      <c r="Z15" s="319">
        <v>0.15</v>
      </c>
      <c r="AA15" s="156"/>
      <c r="AB15" s="565" t="s">
        <v>116</v>
      </c>
      <c r="AC15" s="566"/>
      <c r="AD15" s="506">
        <f>AD13/3</f>
        <v>0</v>
      </c>
      <c r="AE15" s="507"/>
      <c r="AG15" s="150"/>
      <c r="AH15" s="41">
        <v>8.84</v>
      </c>
      <c r="AI15" s="38">
        <f t="shared" si="5"/>
        <v>8.84</v>
      </c>
      <c r="AJ15" s="39">
        <f t="shared" si="6"/>
        <v>9.7240000000000002</v>
      </c>
      <c r="AK15" s="77">
        <f t="shared" si="7"/>
        <v>9.282</v>
      </c>
      <c r="AL15" s="79" t="s">
        <v>74</v>
      </c>
      <c r="AM15" s="42">
        <v>76</v>
      </c>
      <c r="AN15" s="93">
        <f>AN14-AX12</f>
        <v>54</v>
      </c>
      <c r="AO15" s="94">
        <f>AO14+0.35</f>
        <v>0.35</v>
      </c>
      <c r="AP15" s="80">
        <f t="shared" si="9"/>
        <v>0</v>
      </c>
      <c r="AQ15" s="88">
        <f t="shared" si="8"/>
        <v>0</v>
      </c>
      <c r="AR15" s="517">
        <v>13</v>
      </c>
      <c r="AS15" s="517"/>
      <c r="AT15" s="85">
        <f t="shared" si="4"/>
        <v>13</v>
      </c>
      <c r="AU15" s="102">
        <v>3.75</v>
      </c>
      <c r="AV15" s="97">
        <f t="shared" si="2"/>
        <v>84.6</v>
      </c>
      <c r="AW15" s="98">
        <f t="shared" si="1"/>
        <v>17.399999999999999</v>
      </c>
      <c r="AX15" s="89">
        <f t="shared" si="0"/>
        <v>0</v>
      </c>
      <c r="BA15" s="166"/>
      <c r="BB15" s="164"/>
    </row>
    <row r="16" spans="1:54" ht="17.5" customHeight="1" thickBot="1" x14ac:dyDescent="0.4">
      <c r="D16"/>
      <c r="E16"/>
      <c r="J16" s="289"/>
      <c r="K16" s="111">
        <v>1</v>
      </c>
      <c r="L16" s="717" t="s">
        <v>0</v>
      </c>
      <c r="M16" s="718">
        <v>1</v>
      </c>
      <c r="N16" s="580">
        <f>N10*P13</f>
        <v>17.09806</v>
      </c>
      <c r="O16" s="581"/>
      <c r="P16" s="561"/>
      <c r="Q16" s="508" t="s">
        <v>36</v>
      </c>
      <c r="R16" s="508"/>
      <c r="S16" s="509"/>
      <c r="T16" s="510">
        <f>T15/T6</f>
        <v>0.8</v>
      </c>
      <c r="U16" s="511"/>
      <c r="V16"/>
      <c r="W16" s="107">
        <f t="shared" si="3"/>
        <v>0.82000000000000017</v>
      </c>
      <c r="X16" s="702"/>
      <c r="Y16" s="162"/>
      <c r="Z16" s="108"/>
      <c r="AA16" s="156"/>
      <c r="AB16" s="512" t="s">
        <v>117</v>
      </c>
      <c r="AC16" s="513"/>
      <c r="AD16" s="514">
        <f>AD13/4</f>
        <v>0</v>
      </c>
      <c r="AE16" s="515"/>
      <c r="AG16" s="150"/>
      <c r="AH16" s="43">
        <v>12.76</v>
      </c>
      <c r="AI16" s="171">
        <f t="shared" si="5"/>
        <v>12.76</v>
      </c>
      <c r="AJ16" s="172">
        <f t="shared" si="6"/>
        <v>14.036</v>
      </c>
      <c r="AK16" s="173">
        <f t="shared" si="7"/>
        <v>13.398</v>
      </c>
      <c r="AL16" s="174" t="s">
        <v>75</v>
      </c>
      <c r="AM16" s="175">
        <v>100</v>
      </c>
      <c r="AN16" s="176">
        <f>AN15-AO15</f>
        <v>53.65</v>
      </c>
      <c r="AO16" s="177">
        <f>AO15+0.7</f>
        <v>1.0499999999999998</v>
      </c>
      <c r="AP16" s="178">
        <f t="shared" si="9"/>
        <v>0</v>
      </c>
      <c r="AQ16" s="179">
        <f t="shared" si="8"/>
        <v>0</v>
      </c>
      <c r="AR16" s="516">
        <v>14</v>
      </c>
      <c r="AS16" s="516"/>
      <c r="AT16" s="86">
        <f t="shared" si="4"/>
        <v>14</v>
      </c>
      <c r="AU16" s="103">
        <v>4</v>
      </c>
      <c r="AV16" s="180">
        <f t="shared" si="2"/>
        <v>100.6</v>
      </c>
      <c r="AW16" s="181">
        <f t="shared" si="1"/>
        <v>18.799999999999997</v>
      </c>
      <c r="AX16" s="90">
        <f t="shared" si="0"/>
        <v>0</v>
      </c>
      <c r="BA16" s="166"/>
      <c r="BB16" s="164"/>
    </row>
    <row r="17" spans="2:54" ht="17.149999999999999" customHeight="1" thickBot="1" x14ac:dyDescent="0.4">
      <c r="J17" s="289"/>
      <c r="K17" s="112" t="s">
        <v>31</v>
      </c>
      <c r="L17" s="573" t="s">
        <v>1</v>
      </c>
      <c r="M17" s="574" t="s">
        <v>31</v>
      </c>
      <c r="N17" s="575">
        <f>22/4*P13</f>
        <v>5.6210000000000004</v>
      </c>
      <c r="O17" s="576"/>
      <c r="P17" s="562"/>
      <c r="Q17" s="577" t="s">
        <v>37</v>
      </c>
      <c r="R17" s="573"/>
      <c r="S17" s="573"/>
      <c r="T17" s="578">
        <f>1/T16</f>
        <v>1.25</v>
      </c>
      <c r="U17" s="579"/>
      <c r="W17" s="107">
        <f t="shared" si="3"/>
        <v>0.84000000000000019</v>
      </c>
      <c r="X17" s="703"/>
      <c r="Y17" s="182"/>
      <c r="Z17" s="109"/>
      <c r="AG17" s="150"/>
      <c r="AP17" s="144"/>
      <c r="AQ17" s="144"/>
      <c r="AR17" s="144"/>
      <c r="AS17" s="144"/>
      <c r="AT17" s="144"/>
      <c r="AU17" s="144"/>
      <c r="AV17" s="183"/>
      <c r="AW17" s="183"/>
      <c r="AX17" s="183"/>
      <c r="AY17" s="184"/>
      <c r="AZ17" s="184"/>
      <c r="BA17" s="166"/>
      <c r="BB17" s="164"/>
    </row>
    <row r="18" spans="2:54" ht="14.15" customHeight="1" thickBot="1" x14ac:dyDescent="0.4">
      <c r="J18" s="289"/>
      <c r="AG18" s="150"/>
      <c r="AI18" s="185"/>
      <c r="AJ18" s="502" t="s">
        <v>111</v>
      </c>
      <c r="AK18" s="503"/>
      <c r="AL18" s="504" t="e">
        <f>#REF!</f>
        <v>#REF!</v>
      </c>
      <c r="AM18" s="505"/>
      <c r="AP18" s="144"/>
      <c r="AQ18" s="144"/>
      <c r="AR18" s="144"/>
      <c r="AS18" s="144"/>
      <c r="AT18" s="144"/>
      <c r="AU18" s="144"/>
    </row>
    <row r="19" spans="2:54" ht="14.15" customHeight="1" thickTop="1" x14ac:dyDescent="0.35">
      <c r="E19" s="14"/>
      <c r="J19" s="289"/>
      <c r="K19" s="518" t="s">
        <v>28</v>
      </c>
      <c r="L19" s="518"/>
      <c r="M19" s="71" t="s">
        <v>20</v>
      </c>
      <c r="N19" s="72"/>
      <c r="O19" s="72"/>
      <c r="P19" s="72"/>
      <c r="Q19" s="72"/>
      <c r="R19" s="72"/>
      <c r="S19" s="72"/>
      <c r="T19" s="72"/>
      <c r="U19" s="72"/>
      <c r="V19" s="72"/>
      <c r="W19" s="72"/>
      <c r="X19" s="72"/>
      <c r="Y19" s="72"/>
      <c r="Z19" s="72"/>
      <c r="AA19" s="72"/>
      <c r="AB19" s="72"/>
      <c r="AC19" s="72"/>
      <c r="AD19" s="72"/>
      <c r="AE19" s="521"/>
      <c r="AG19" s="150"/>
      <c r="AP19" s="144"/>
      <c r="AQ19" s="144"/>
      <c r="AR19" s="144"/>
      <c r="AS19" s="144"/>
      <c r="AT19" s="144"/>
      <c r="AU19" s="144"/>
    </row>
    <row r="20" spans="2:54" ht="19.399999999999999" customHeight="1" thickBot="1" x14ac:dyDescent="0.4">
      <c r="J20" s="289"/>
      <c r="K20" s="519"/>
      <c r="L20" s="519"/>
      <c r="M20" s="24" t="s">
        <v>21</v>
      </c>
      <c r="N20" s="25"/>
      <c r="O20" s="25"/>
      <c r="P20" s="25"/>
      <c r="Q20" s="25"/>
      <c r="T20" s="25"/>
      <c r="U20" s="25"/>
      <c r="V20" s="25"/>
      <c r="W20" s="25"/>
      <c r="X20" s="25"/>
      <c r="Y20" s="25"/>
      <c r="Z20" s="25"/>
      <c r="AA20" s="25"/>
      <c r="AB20" s="25"/>
      <c r="AC20" s="25"/>
      <c r="AD20" s="25"/>
      <c r="AE20" s="522"/>
      <c r="AG20" s="150"/>
      <c r="AP20" s="144"/>
      <c r="AQ20" s="144"/>
      <c r="AR20" s="144"/>
      <c r="AS20" s="144"/>
      <c r="AT20" s="144"/>
      <c r="AU20" s="144"/>
    </row>
    <row r="21" spans="2:54" ht="20.149999999999999" customHeight="1" thickTop="1" thickBot="1" x14ac:dyDescent="0.4">
      <c r="B21" s="491" t="s">
        <v>12</v>
      </c>
      <c r="C21" s="491"/>
      <c r="D21" s="491"/>
      <c r="E21" s="128" t="s">
        <v>183</v>
      </c>
      <c r="F21" s="129" t="s">
        <v>13</v>
      </c>
      <c r="G21" s="524">
        <v>45260</v>
      </c>
      <c r="H21" s="524"/>
      <c r="J21" s="289"/>
      <c r="K21" s="520"/>
      <c r="L21" s="520"/>
      <c r="M21" s="73" t="s">
        <v>22</v>
      </c>
      <c r="N21" s="74"/>
      <c r="O21" s="74"/>
      <c r="P21" s="74"/>
      <c r="Q21" s="74"/>
      <c r="R21" s="74"/>
      <c r="S21" s="74"/>
      <c r="T21" s="74"/>
      <c r="U21" s="74"/>
      <c r="V21" s="74"/>
      <c r="W21" s="74"/>
      <c r="X21" s="74"/>
      <c r="Y21" s="74"/>
      <c r="Z21" s="74"/>
      <c r="AA21" s="74"/>
      <c r="AB21" s="74"/>
      <c r="AC21" s="74"/>
      <c r="AD21" s="74"/>
      <c r="AE21" s="523"/>
      <c r="AG21" s="150"/>
      <c r="AH21" s="525" t="s">
        <v>102</v>
      </c>
      <c r="AI21" s="526"/>
      <c r="AJ21" s="526"/>
      <c r="AK21" s="526"/>
      <c r="AL21" s="526"/>
      <c r="AM21" s="526"/>
      <c r="AN21" s="526"/>
      <c r="AO21" s="526"/>
      <c r="AP21" s="526"/>
      <c r="AQ21" s="526"/>
      <c r="AR21" s="526"/>
      <c r="AS21" s="526"/>
      <c r="AT21" s="526"/>
      <c r="AU21" s="526"/>
      <c r="AV21" s="526"/>
      <c r="AW21" s="526"/>
      <c r="AX21" s="526"/>
      <c r="AY21" s="526"/>
      <c r="AZ21" s="526"/>
      <c r="BA21" s="526"/>
      <c r="BB21" s="527"/>
    </row>
    <row r="22" spans="2:54" ht="11.15" customHeight="1" thickTop="1" thickBot="1" x14ac:dyDescent="0.4">
      <c r="B22" s="186"/>
      <c r="C22" s="186"/>
      <c r="D22" s="187"/>
      <c r="E22" s="188"/>
      <c r="F22" s="189"/>
      <c r="G22" s="190"/>
      <c r="H22" s="190"/>
      <c r="I22" s="189"/>
      <c r="J22" s="289"/>
      <c r="AG22" s="150"/>
      <c r="AM22" s="4"/>
      <c r="AN22" s="4"/>
      <c r="AO22" s="4"/>
      <c r="AP22" s="144"/>
      <c r="AQ22" s="144"/>
      <c r="AR22" s="144"/>
      <c r="AS22" s="144"/>
      <c r="AT22" s="144"/>
      <c r="AU22" s="144"/>
      <c r="AV22" s="144"/>
      <c r="AW22" s="144"/>
      <c r="AX22" s="144"/>
      <c r="AY22" s="144"/>
      <c r="AZ22" s="144"/>
      <c r="BA22" s="144"/>
      <c r="BB22" s="144"/>
    </row>
    <row r="23" spans="2:54" ht="15.65" customHeight="1" thickBot="1" x14ac:dyDescent="0.4">
      <c r="B23" s="528" t="s">
        <v>7</v>
      </c>
      <c r="C23" s="529"/>
      <c r="D23" s="530"/>
      <c r="E23" s="531" t="s">
        <v>181</v>
      </c>
      <c r="F23" s="532"/>
      <c r="G23" s="533"/>
      <c r="H23" s="534"/>
      <c r="J23" s="289"/>
      <c r="K23" s="116" t="s">
        <v>29</v>
      </c>
      <c r="L23" s="116"/>
      <c r="M23" s="116"/>
      <c r="N23" s="116"/>
      <c r="O23" s="116"/>
      <c r="P23" s="116"/>
      <c r="Q23" s="116"/>
      <c r="R23" s="116"/>
      <c r="S23" s="116"/>
      <c r="T23" s="116"/>
      <c r="U23" s="116"/>
      <c r="V23" s="116"/>
      <c r="W23" s="116"/>
      <c r="X23" s="116"/>
      <c r="Y23" s="116"/>
      <c r="Z23" s="116"/>
      <c r="AA23" s="116"/>
      <c r="AB23" s="116"/>
      <c r="AC23" s="116"/>
      <c r="AD23" s="116"/>
      <c r="AE23" s="117"/>
      <c r="AG23" s="150"/>
      <c r="AH23" s="337" t="s">
        <v>51</v>
      </c>
      <c r="AI23" s="338"/>
      <c r="AJ23" s="338"/>
      <c r="AK23" s="338"/>
      <c r="AL23" s="338"/>
      <c r="AM23" s="338"/>
      <c r="AN23" s="338"/>
      <c r="AO23" s="338"/>
      <c r="AP23" s="338"/>
      <c r="AQ23" s="338"/>
      <c r="AR23" s="338"/>
      <c r="AS23" s="338"/>
      <c r="AT23" s="338"/>
      <c r="AU23" s="338"/>
      <c r="AV23" s="338"/>
      <c r="AW23" s="338"/>
      <c r="AX23" s="338"/>
      <c r="AY23" s="338"/>
      <c r="AZ23" s="338"/>
      <c r="BA23" s="338"/>
      <c r="BB23" s="339"/>
    </row>
    <row r="24" spans="2:54" ht="15" customHeight="1" thickBot="1" x14ac:dyDescent="0.4">
      <c r="B24" s="528" t="s">
        <v>8</v>
      </c>
      <c r="C24" s="529"/>
      <c r="D24" s="530"/>
      <c r="E24" s="531" t="s">
        <v>182</v>
      </c>
      <c r="F24" s="532"/>
      <c r="G24" s="533"/>
      <c r="H24" s="534"/>
      <c r="J24" s="289"/>
      <c r="K24" s="535"/>
      <c r="L24" s="536"/>
      <c r="M24" s="537">
        <f>M118</f>
        <v>0</v>
      </c>
      <c r="N24" s="538"/>
      <c r="O24" s="18"/>
      <c r="P24" s="539">
        <f>P118</f>
        <v>0</v>
      </c>
      <c r="Q24" s="540"/>
      <c r="R24" s="18"/>
      <c r="S24" s="545">
        <f>S118</f>
        <v>0</v>
      </c>
      <c r="T24" s="546"/>
      <c r="U24" s="547"/>
      <c r="V24" s="548"/>
      <c r="W24" s="549">
        <f>W118</f>
        <v>0</v>
      </c>
      <c r="X24" s="550"/>
      <c r="Y24" s="551"/>
      <c r="Z24" s="552"/>
      <c r="AA24" s="541">
        <f>AA118</f>
        <v>0</v>
      </c>
      <c r="AB24" s="542"/>
      <c r="AC24" s="543">
        <f>AC118</f>
        <v>0</v>
      </c>
      <c r="AD24" s="544"/>
      <c r="AE24" s="19" t="e">
        <f>AE118</f>
        <v>#DIV/0!</v>
      </c>
      <c r="AG24" s="150"/>
      <c r="AI24" s="448" t="s">
        <v>82</v>
      </c>
      <c r="AJ24" s="449"/>
      <c r="AK24" s="449"/>
      <c r="AL24" s="449"/>
      <c r="AM24" s="449"/>
      <c r="AN24" s="450"/>
      <c r="AO24" s="141"/>
      <c r="AP24" s="714" t="s">
        <v>83</v>
      </c>
      <c r="AQ24" s="715"/>
      <c r="AR24" s="715"/>
      <c r="AS24" s="715"/>
      <c r="AT24" s="715"/>
      <c r="AU24" s="715"/>
      <c r="AV24" s="715"/>
      <c r="AW24" s="715"/>
      <c r="AX24" s="715"/>
      <c r="AY24" s="715"/>
      <c r="AZ24" s="715"/>
      <c r="BA24" s="715"/>
      <c r="BB24" s="716"/>
    </row>
    <row r="25" spans="2:54" ht="26.15" customHeight="1" thickBot="1" x14ac:dyDescent="0.4">
      <c r="B25" s="191"/>
      <c r="C25" s="191"/>
      <c r="D25" s="187"/>
      <c r="E25" s="143"/>
      <c r="F25" s="143"/>
      <c r="G25" s="143"/>
      <c r="H25" s="143"/>
      <c r="J25" s="289"/>
      <c r="K25" s="473"/>
      <c r="L25" s="473"/>
      <c r="M25" s="6"/>
      <c r="N25" s="6"/>
      <c r="O25" s="6"/>
      <c r="P25" s="6"/>
      <c r="Q25" s="6"/>
      <c r="R25" s="6"/>
      <c r="S25" s="6"/>
      <c r="T25" s="7"/>
      <c r="V25" s="5"/>
      <c r="W25" s="5"/>
      <c r="X25" s="5"/>
      <c r="Y25" s="5"/>
      <c r="Z25" s="5"/>
      <c r="AA25" s="8"/>
      <c r="AB25" s="8"/>
      <c r="AG25" s="150"/>
      <c r="AH25" s="54" t="s">
        <v>49</v>
      </c>
      <c r="AI25" s="56" t="s">
        <v>45</v>
      </c>
      <c r="AJ25" s="57" t="s">
        <v>52</v>
      </c>
      <c r="AK25" s="57" t="s">
        <v>46</v>
      </c>
      <c r="AL25" s="57" t="s">
        <v>94</v>
      </c>
      <c r="AM25" s="61" t="s">
        <v>47</v>
      </c>
      <c r="AN25" s="58" t="s">
        <v>48</v>
      </c>
      <c r="AO25" s="65"/>
      <c r="AP25" s="56" t="s">
        <v>91</v>
      </c>
      <c r="AQ25" s="57" t="s">
        <v>92</v>
      </c>
      <c r="AR25" s="57" t="s">
        <v>53</v>
      </c>
      <c r="AS25" s="57" t="s">
        <v>54</v>
      </c>
      <c r="AT25" s="57" t="s">
        <v>93</v>
      </c>
      <c r="AU25" s="59" t="s">
        <v>40</v>
      </c>
      <c r="AV25" s="57" t="s">
        <v>41</v>
      </c>
      <c r="AW25" s="57"/>
      <c r="AX25" s="57" t="s">
        <v>125</v>
      </c>
      <c r="AY25" s="57" t="s">
        <v>126</v>
      </c>
      <c r="AZ25" s="57" t="s">
        <v>42</v>
      </c>
      <c r="BA25" s="57" t="s">
        <v>43</v>
      </c>
      <c r="BB25" s="60" t="s">
        <v>44</v>
      </c>
    </row>
    <row r="26" spans="2:54" ht="21" customHeight="1" thickBot="1" x14ac:dyDescent="0.4">
      <c r="B26" s="491" t="s">
        <v>9</v>
      </c>
      <c r="C26" s="491"/>
      <c r="D26" s="491"/>
      <c r="E26" s="130" t="s">
        <v>184</v>
      </c>
      <c r="F26" s="145" t="s">
        <v>10</v>
      </c>
      <c r="G26" s="729" t="s">
        <v>150</v>
      </c>
      <c r="H26" s="729"/>
      <c r="J26" s="289"/>
      <c r="K26" s="732" t="s">
        <v>14</v>
      </c>
      <c r="L26" s="732"/>
      <c r="M26" s="732"/>
      <c r="N26" s="732"/>
      <c r="O26" s="732"/>
      <c r="P26" s="732"/>
      <c r="Q26" s="732"/>
      <c r="R26" s="732"/>
      <c r="S26" s="732"/>
      <c r="T26" s="732"/>
      <c r="U26" s="732"/>
      <c r="V26" s="732"/>
      <c r="W26" s="732"/>
      <c r="X26" s="732"/>
      <c r="Y26" s="733"/>
      <c r="Z26" s="733"/>
      <c r="AA26" s="733"/>
      <c r="AB26" s="734"/>
      <c r="AC26" s="735" t="s">
        <v>109</v>
      </c>
      <c r="AD26" s="733"/>
      <c r="AE26" s="734"/>
      <c r="AG26" s="150"/>
      <c r="AH26" s="55" t="s">
        <v>39</v>
      </c>
      <c r="AI26" s="46">
        <v>140</v>
      </c>
      <c r="AJ26" s="29">
        <v>128</v>
      </c>
      <c r="AK26" s="29">
        <v>94</v>
      </c>
      <c r="AL26" s="29">
        <v>84</v>
      </c>
      <c r="AM26" s="29">
        <v>79</v>
      </c>
      <c r="AN26" s="47">
        <v>72</v>
      </c>
      <c r="AO26" s="66"/>
      <c r="AP26" s="46">
        <v>780</v>
      </c>
      <c r="AQ26" s="29">
        <v>840</v>
      </c>
      <c r="AR26" s="29">
        <v>680</v>
      </c>
      <c r="AS26" s="29">
        <v>640</v>
      </c>
      <c r="AT26" s="29">
        <v>700</v>
      </c>
      <c r="AU26" s="29">
        <v>580</v>
      </c>
      <c r="AV26" s="29">
        <v>750</v>
      </c>
      <c r="AW26" s="29"/>
      <c r="AX26" s="29">
        <v>540</v>
      </c>
      <c r="AY26" s="29">
        <v>400</v>
      </c>
      <c r="AZ26" s="29">
        <v>700</v>
      </c>
      <c r="BA26" s="29">
        <v>640</v>
      </c>
      <c r="BB26" s="47">
        <v>560</v>
      </c>
    </row>
    <row r="27" spans="2:54" ht="31.5" customHeight="1" thickBot="1" x14ac:dyDescent="0.4">
      <c r="B27" s="490" t="s">
        <v>11</v>
      </c>
      <c r="C27" s="490"/>
      <c r="D27" s="491"/>
      <c r="E27" s="131"/>
      <c r="F27" s="192" t="s">
        <v>15</v>
      </c>
      <c r="G27" s="492" t="s">
        <v>18</v>
      </c>
      <c r="H27" s="492"/>
      <c r="J27" s="289"/>
      <c r="K27" s="493" t="s">
        <v>135</v>
      </c>
      <c r="L27" s="493"/>
      <c r="M27" s="493"/>
      <c r="N27" s="494"/>
      <c r="O27" s="495" t="s">
        <v>145</v>
      </c>
      <c r="P27" s="495"/>
      <c r="Q27" s="495"/>
      <c r="R27" s="495"/>
      <c r="S27" s="495"/>
      <c r="T27" s="496"/>
      <c r="U27" s="497" t="s">
        <v>16</v>
      </c>
      <c r="V27" s="498"/>
      <c r="W27" s="498"/>
      <c r="X27" s="499"/>
      <c r="Y27" s="500" t="s">
        <v>141</v>
      </c>
      <c r="Z27" s="500"/>
      <c r="AA27" s="500"/>
      <c r="AB27" s="501"/>
      <c r="AC27" s="470" t="s">
        <v>17</v>
      </c>
      <c r="AD27" s="471"/>
      <c r="AE27" s="472"/>
      <c r="AG27" s="150"/>
      <c r="AH27" s="35" t="s">
        <v>76</v>
      </c>
      <c r="AI27" s="48">
        <f>$T$6/AI26</f>
        <v>3.3</v>
      </c>
      <c r="AJ27" s="49">
        <f t="shared" ref="AJ27:BB27" si="10">$T$6/AJ26</f>
        <v>3.609375</v>
      </c>
      <c r="AK27" s="49">
        <f t="shared" si="10"/>
        <v>4.9148936170212769</v>
      </c>
      <c r="AL27" s="49">
        <f t="shared" si="10"/>
        <v>5.5</v>
      </c>
      <c r="AM27" s="49">
        <f t="shared" si="10"/>
        <v>5.8481012658227849</v>
      </c>
      <c r="AN27" s="50">
        <f t="shared" si="10"/>
        <v>6.416666666666667</v>
      </c>
      <c r="AO27" s="67"/>
      <c r="AP27" s="48">
        <f>$T$6/AP26</f>
        <v>0.59230769230769231</v>
      </c>
      <c r="AQ27" s="49">
        <f t="shared" si="10"/>
        <v>0.55000000000000004</v>
      </c>
      <c r="AR27" s="49">
        <f t="shared" si="10"/>
        <v>0.67941176470588238</v>
      </c>
      <c r="AS27" s="49">
        <f t="shared" si="10"/>
        <v>0.72187500000000004</v>
      </c>
      <c r="AT27" s="49">
        <f t="shared" si="10"/>
        <v>0.66</v>
      </c>
      <c r="AU27" s="49">
        <f t="shared" si="10"/>
        <v>0.79655172413793107</v>
      </c>
      <c r="AV27" s="49">
        <f t="shared" si="10"/>
        <v>0.61599999999999999</v>
      </c>
      <c r="AW27" s="49"/>
      <c r="AX27" s="49">
        <f t="shared" si="10"/>
        <v>0.85555555555555551</v>
      </c>
      <c r="AY27" s="49">
        <f t="shared" si="10"/>
        <v>1.155</v>
      </c>
      <c r="AZ27" s="49">
        <f t="shared" si="10"/>
        <v>0.66</v>
      </c>
      <c r="BA27" s="49">
        <f t="shared" si="10"/>
        <v>0.72187500000000004</v>
      </c>
      <c r="BB27" s="50">
        <f t="shared" si="10"/>
        <v>0.82499999999999996</v>
      </c>
    </row>
    <row r="28" spans="2:54" ht="12" customHeight="1" thickBot="1" x14ac:dyDescent="0.4">
      <c r="E28" s="193"/>
      <c r="F28" s="194"/>
      <c r="G28" s="473"/>
      <c r="H28" s="473"/>
      <c r="J28" s="289"/>
      <c r="K28" s="474" t="s">
        <v>2</v>
      </c>
      <c r="L28" s="475"/>
      <c r="M28" s="458" t="s">
        <v>3</v>
      </c>
      <c r="N28" s="459"/>
      <c r="O28" s="478" t="s">
        <v>5</v>
      </c>
      <c r="P28" s="480" t="s">
        <v>4</v>
      </c>
      <c r="Q28" s="482" t="s">
        <v>2</v>
      </c>
      <c r="R28" s="483"/>
      <c r="S28" s="458" t="s">
        <v>3</v>
      </c>
      <c r="T28" s="459"/>
      <c r="U28" s="486" t="s">
        <v>2</v>
      </c>
      <c r="V28" s="487"/>
      <c r="W28" s="458" t="s">
        <v>3</v>
      </c>
      <c r="X28" s="459"/>
      <c r="Y28" s="454" t="s">
        <v>2</v>
      </c>
      <c r="Z28" s="455"/>
      <c r="AA28" s="458" t="s">
        <v>3</v>
      </c>
      <c r="AB28" s="459"/>
      <c r="AC28" s="462" t="s">
        <v>134</v>
      </c>
      <c r="AD28" s="463"/>
      <c r="AE28" s="466" t="s">
        <v>6</v>
      </c>
      <c r="AG28" s="150"/>
      <c r="AI28" s="195"/>
      <c r="AJ28" s="195"/>
      <c r="AK28" s="195"/>
      <c r="AL28" s="195"/>
      <c r="AM28" s="196"/>
      <c r="AN28" s="197"/>
      <c r="AO28" s="197"/>
      <c r="AP28" s="197"/>
      <c r="AQ28" s="197"/>
      <c r="AR28" s="197"/>
      <c r="AS28" s="197"/>
      <c r="AT28" s="197"/>
      <c r="AU28" s="197"/>
      <c r="AV28" s="197"/>
      <c r="AW28" s="197"/>
      <c r="AX28" s="197"/>
      <c r="AY28" s="197"/>
      <c r="AZ28" s="197"/>
      <c r="BA28" s="197"/>
      <c r="BB28" s="197"/>
    </row>
    <row r="29" spans="2:54" ht="65.5" customHeight="1" thickBot="1" x14ac:dyDescent="0.4">
      <c r="B29" s="468"/>
      <c r="C29" s="468"/>
      <c r="D29" s="468"/>
      <c r="E29" s="469" t="s">
        <v>151</v>
      </c>
      <c r="F29" s="469"/>
      <c r="G29" s="469"/>
      <c r="H29" s="469"/>
      <c r="J29" s="289"/>
      <c r="K29" s="476"/>
      <c r="L29" s="477"/>
      <c r="M29" s="460"/>
      <c r="N29" s="461"/>
      <c r="O29" s="479"/>
      <c r="P29" s="481"/>
      <c r="Q29" s="484"/>
      <c r="R29" s="485"/>
      <c r="S29" s="460"/>
      <c r="T29" s="461"/>
      <c r="U29" s="488"/>
      <c r="V29" s="489"/>
      <c r="W29" s="460"/>
      <c r="X29" s="461"/>
      <c r="Y29" s="456"/>
      <c r="Z29" s="457"/>
      <c r="AA29" s="460"/>
      <c r="AB29" s="461"/>
      <c r="AC29" s="464"/>
      <c r="AD29" s="465"/>
      <c r="AE29" s="467"/>
      <c r="AG29" s="150"/>
      <c r="AH29" s="64" t="s">
        <v>50</v>
      </c>
      <c r="AI29" s="51">
        <f t="shared" ref="AI29:BB29" si="11">$T$15/AI26</f>
        <v>2.64</v>
      </c>
      <c r="AJ29" s="52">
        <f t="shared" si="11"/>
        <v>2.8875000000000002</v>
      </c>
      <c r="AK29" s="52">
        <f t="shared" si="11"/>
        <v>3.9319148936170216</v>
      </c>
      <c r="AL29" s="52">
        <f t="shared" si="11"/>
        <v>4.4000000000000004</v>
      </c>
      <c r="AM29" s="52">
        <f t="shared" si="11"/>
        <v>4.6784810126582279</v>
      </c>
      <c r="AN29" s="53">
        <f t="shared" si="11"/>
        <v>5.1333333333333337</v>
      </c>
      <c r="AO29" s="68"/>
      <c r="AP29" s="51">
        <f t="shared" si="11"/>
        <v>0.47384615384615386</v>
      </c>
      <c r="AQ29" s="52">
        <f t="shared" si="11"/>
        <v>0.44</v>
      </c>
      <c r="AR29" s="52">
        <f t="shared" si="11"/>
        <v>0.54352941176470593</v>
      </c>
      <c r="AS29" s="52">
        <f t="shared" si="11"/>
        <v>0.57750000000000001</v>
      </c>
      <c r="AT29" s="52">
        <f t="shared" si="11"/>
        <v>0.52800000000000002</v>
      </c>
      <c r="AU29" s="52">
        <f t="shared" si="11"/>
        <v>0.63724137931034486</v>
      </c>
      <c r="AV29" s="52">
        <f t="shared" si="11"/>
        <v>0.49280000000000002</v>
      </c>
      <c r="AW29" s="52"/>
      <c r="AX29" s="52">
        <f t="shared" si="11"/>
        <v>0.68444444444444452</v>
      </c>
      <c r="AY29" s="52">
        <f t="shared" si="11"/>
        <v>0.92400000000000004</v>
      </c>
      <c r="AZ29" s="52">
        <f t="shared" si="11"/>
        <v>0.52800000000000002</v>
      </c>
      <c r="BA29" s="52">
        <f t="shared" si="11"/>
        <v>0.57750000000000001</v>
      </c>
      <c r="BB29" s="53">
        <f t="shared" si="11"/>
        <v>0.66</v>
      </c>
    </row>
    <row r="30" spans="2:54" ht="12" customHeight="1" thickBot="1" x14ac:dyDescent="0.4">
      <c r="J30" s="289"/>
      <c r="AF30" s="150"/>
      <c r="AG30" s="150"/>
      <c r="AH30" s="150"/>
      <c r="AI30" s="198"/>
      <c r="AJ30" s="198"/>
      <c r="AK30" s="198"/>
      <c r="AL30" s="198"/>
      <c r="AM30" s="199"/>
      <c r="AN30" s="150"/>
      <c r="AO30" s="150"/>
      <c r="AP30" s="150"/>
    </row>
    <row r="31" spans="2:54" ht="15.75" customHeight="1" thickBot="1" x14ac:dyDescent="0.4">
      <c r="B31" s="333" t="s">
        <v>211</v>
      </c>
      <c r="C31" s="334"/>
      <c r="D31" s="334"/>
      <c r="E31" s="334" t="s">
        <v>184</v>
      </c>
      <c r="F31" s="334"/>
      <c r="G31" s="334"/>
      <c r="H31" s="335"/>
      <c r="J31" s="289"/>
      <c r="K31" s="730" t="s">
        <v>19</v>
      </c>
      <c r="L31" s="731"/>
      <c r="M31" s="731"/>
      <c r="N31" s="731"/>
      <c r="O31" s="731"/>
      <c r="P31" s="731"/>
      <c r="Q31" s="731"/>
      <c r="R31" s="731"/>
      <c r="S31" s="731"/>
      <c r="T31" s="731"/>
      <c r="U31" s="731"/>
      <c r="V31" s="731"/>
      <c r="W31" s="731"/>
      <c r="X31" s="731"/>
      <c r="Y31" s="731"/>
      <c r="Z31" s="731"/>
      <c r="AA31" s="731"/>
      <c r="AB31" s="731"/>
      <c r="AC31" s="731"/>
      <c r="AD31" s="731"/>
      <c r="AE31" s="731"/>
      <c r="AF31" s="150"/>
      <c r="AG31" s="150"/>
      <c r="AH31" s="451" t="s">
        <v>95</v>
      </c>
      <c r="AI31" s="452"/>
      <c r="AJ31" s="452"/>
      <c r="AK31" s="452"/>
      <c r="AL31" s="452"/>
      <c r="AM31" s="452"/>
      <c r="AN31" s="452"/>
      <c r="AO31" s="452"/>
      <c r="AP31" s="452"/>
      <c r="AQ31" s="452"/>
      <c r="AR31" s="452"/>
      <c r="AS31" s="452"/>
      <c r="AT31" s="452"/>
      <c r="AU31" s="452"/>
      <c r="AV31" s="452"/>
      <c r="AW31" s="452"/>
      <c r="AX31" s="452"/>
      <c r="AY31" s="452"/>
      <c r="AZ31" s="452"/>
      <c r="BA31" s="452"/>
      <c r="BB31" s="453"/>
    </row>
    <row r="32" spans="2:54" s="1" customFormat="1" ht="1.5" hidden="1" customHeight="1" thickBot="1" x14ac:dyDescent="0.4">
      <c r="B32" s="340" t="s">
        <v>149</v>
      </c>
      <c r="C32" s="340"/>
      <c r="D32" s="340"/>
      <c r="E32" s="340"/>
      <c r="F32" s="340"/>
      <c r="G32" s="340"/>
      <c r="H32" s="340"/>
      <c r="J32" s="289"/>
      <c r="K32" s="341" t="s">
        <v>133</v>
      </c>
      <c r="L32" s="342"/>
      <c r="M32" s="342"/>
      <c r="N32" s="342"/>
      <c r="O32" s="342"/>
      <c r="P32" s="342"/>
      <c r="Q32" s="342"/>
      <c r="R32" s="342"/>
      <c r="S32" s="342"/>
      <c r="T32" s="342"/>
      <c r="U32" s="342"/>
      <c r="V32" s="342"/>
      <c r="W32" s="342"/>
      <c r="X32" s="342"/>
      <c r="Y32" s="342"/>
      <c r="Z32" s="342"/>
      <c r="AA32" s="342"/>
      <c r="AB32" s="342"/>
      <c r="AC32" s="342"/>
      <c r="AD32" s="342"/>
      <c r="AE32" s="343"/>
      <c r="AF32" s="9"/>
      <c r="AG32" s="201"/>
      <c r="AH32" s="200"/>
      <c r="AI32" s="228"/>
      <c r="AJ32" s="228"/>
      <c r="AK32" s="228"/>
      <c r="AL32" s="228"/>
      <c r="AM32" s="229"/>
      <c r="AN32" s="229"/>
      <c r="AO32" s="229"/>
      <c r="AP32" s="229"/>
      <c r="AQ32" s="229"/>
      <c r="AR32" s="229"/>
      <c r="AS32" s="229"/>
      <c r="AT32" s="229"/>
      <c r="AU32" s="229"/>
      <c r="AV32" s="229"/>
      <c r="AW32" s="229"/>
      <c r="AX32" s="229"/>
      <c r="AY32" s="229"/>
      <c r="AZ32" s="229"/>
      <c r="BA32" s="229"/>
      <c r="BB32" s="229"/>
    </row>
    <row r="33" spans="2:54" s="1" customFormat="1" ht="16.399999999999999" customHeight="1" thickBot="1" x14ac:dyDescent="0.4">
      <c r="B33" s="282"/>
      <c r="C33" s="283"/>
      <c r="D33" s="283"/>
      <c r="E33" s="285"/>
      <c r="F33" s="283"/>
      <c r="G33" s="283"/>
      <c r="H33" s="284"/>
      <c r="J33" s="289"/>
      <c r="K33" s="286"/>
      <c r="L33" s="286"/>
      <c r="M33" s="286"/>
      <c r="N33" s="286"/>
      <c r="O33" s="286"/>
      <c r="P33" s="286"/>
      <c r="Q33" s="286"/>
      <c r="R33" s="286"/>
      <c r="S33" s="286"/>
      <c r="T33" s="286"/>
      <c r="U33" s="286"/>
      <c r="V33" s="286"/>
      <c r="W33" s="286"/>
      <c r="X33" s="286"/>
      <c r="Y33" s="286"/>
      <c r="Z33" s="286"/>
      <c r="AA33" s="286"/>
      <c r="AB33" s="286"/>
      <c r="AC33" s="286"/>
      <c r="AD33" s="286"/>
      <c r="AE33" s="287"/>
      <c r="AF33" s="200"/>
      <c r="AG33" s="201"/>
      <c r="AH33" s="337" t="s">
        <v>51</v>
      </c>
      <c r="AI33" s="338"/>
      <c r="AJ33" s="338"/>
      <c r="AK33" s="338"/>
      <c r="AL33" s="338"/>
      <c r="AM33" s="338"/>
      <c r="AN33" s="338"/>
      <c r="AO33" s="338"/>
      <c r="AP33" s="338"/>
      <c r="AQ33" s="338"/>
      <c r="AR33" s="338"/>
      <c r="AS33" s="338"/>
      <c r="AT33" s="338"/>
      <c r="AU33" s="338"/>
      <c r="AV33" s="338"/>
      <c r="AW33" s="338"/>
      <c r="AX33" s="338"/>
      <c r="AY33" s="338"/>
      <c r="AZ33" s="338"/>
      <c r="BA33" s="338"/>
      <c r="BB33" s="339"/>
    </row>
    <row r="34" spans="2:54" s="1" customFormat="1" ht="15" thickBot="1" x14ac:dyDescent="0.4">
      <c r="B34" s="202" t="s">
        <v>146</v>
      </c>
      <c r="C34" s="123"/>
      <c r="D34" s="123"/>
      <c r="E34" s="132"/>
      <c r="F34" s="133">
        <v>1</v>
      </c>
      <c r="G34" s="124">
        <f>ROUNDUP(Y34,2)</f>
        <v>0</v>
      </c>
      <c r="H34" s="124">
        <f>ROUNDUP(F34*G34,2)</f>
        <v>0</v>
      </c>
      <c r="J34" s="289"/>
      <c r="K34" s="423">
        <v>0</v>
      </c>
      <c r="L34" s="423"/>
      <c r="M34" s="424">
        <f>ROUNDUP(F34*K34,2)</f>
        <v>0</v>
      </c>
      <c r="N34" s="424"/>
      <c r="O34" s="271">
        <v>0</v>
      </c>
      <c r="P34" s="271">
        <v>0</v>
      </c>
      <c r="Q34" s="425">
        <f>ROUNDUP((O34*$P$15+P34*$T$16),2)</f>
        <v>0</v>
      </c>
      <c r="R34" s="426"/>
      <c r="S34" s="424">
        <f>ROUNDUP(F34*Q34,2)</f>
        <v>0</v>
      </c>
      <c r="T34" s="424"/>
      <c r="U34" s="427">
        <f>ROUNDUP(K34+Q34,2)</f>
        <v>0</v>
      </c>
      <c r="V34" s="427"/>
      <c r="W34" s="424">
        <f>ROUNDUP(F34*U34,2)</f>
        <v>0</v>
      </c>
      <c r="X34" s="424"/>
      <c r="Y34" s="428">
        <f>ROUNDUP(K34/$Y$14+Q34/$Y$9,2)</f>
        <v>0</v>
      </c>
      <c r="Z34" s="428"/>
      <c r="AA34" s="424">
        <f>ROUNDUP(F34*Y34,2)</f>
        <v>0</v>
      </c>
      <c r="AB34" s="424"/>
      <c r="AC34" s="429">
        <f>ROUNDUP(AA34-W34,2)</f>
        <v>0</v>
      </c>
      <c r="AD34" s="429"/>
      <c r="AE34" s="290" t="e">
        <f>AC34/AA34</f>
        <v>#DIV/0!</v>
      </c>
      <c r="AF34" s="200"/>
      <c r="AG34" s="201"/>
      <c r="AH34" s="337" t="s">
        <v>51</v>
      </c>
      <c r="AI34" s="338"/>
      <c r="AJ34" s="338"/>
      <c r="AK34" s="338"/>
      <c r="AL34" s="338"/>
      <c r="AM34" s="338"/>
      <c r="AN34" s="338"/>
      <c r="AO34" s="338"/>
      <c r="AP34" s="338"/>
      <c r="AQ34" s="338"/>
      <c r="AR34" s="338"/>
      <c r="AS34" s="338"/>
      <c r="AT34" s="338"/>
      <c r="AU34" s="338"/>
      <c r="AV34" s="338"/>
      <c r="AW34" s="338"/>
      <c r="AX34" s="338"/>
      <c r="AY34" s="338"/>
      <c r="AZ34" s="338"/>
      <c r="BA34" s="338"/>
      <c r="BB34" s="339"/>
    </row>
    <row r="35" spans="2:54" s="1" customFormat="1" ht="15" thickBot="1" x14ac:dyDescent="0.4">
      <c r="B35" s="134"/>
      <c r="C35" s="134"/>
      <c r="D35" s="135"/>
      <c r="E35" s="203"/>
      <c r="F35" s="135"/>
      <c r="G35" s="204"/>
      <c r="H35" s="204"/>
      <c r="J35" s="289"/>
      <c r="K35" s="419"/>
      <c r="L35" s="420"/>
      <c r="M35" s="419"/>
      <c r="N35" s="420"/>
      <c r="O35" s="421"/>
      <c r="P35" s="422"/>
      <c r="Q35" s="416"/>
      <c r="R35" s="417"/>
      <c r="S35" s="416"/>
      <c r="T35" s="417"/>
      <c r="U35" s="416"/>
      <c r="V35" s="417"/>
      <c r="W35" s="416"/>
      <c r="X35" s="417"/>
      <c r="Y35" s="416"/>
      <c r="Z35" s="417"/>
      <c r="AA35" s="416"/>
      <c r="AB35" s="417"/>
      <c r="AC35" s="416"/>
      <c r="AD35" s="417"/>
      <c r="AE35" s="291"/>
      <c r="AF35" s="200"/>
      <c r="AG35" s="201"/>
      <c r="AH35" s="144"/>
      <c r="AI35" s="448" t="s">
        <v>87</v>
      </c>
      <c r="AJ35" s="449"/>
      <c r="AK35" s="449"/>
      <c r="AL35" s="450"/>
      <c r="AM35" s="206" t="s">
        <v>88</v>
      </c>
      <c r="AN35" s="207"/>
      <c r="AO35" s="206"/>
      <c r="AP35" s="208"/>
      <c r="AQ35" s="209"/>
      <c r="AR35" s="210"/>
      <c r="AS35" s="210"/>
      <c r="AT35" s="210"/>
      <c r="AU35" s="210"/>
      <c r="AV35" s="210"/>
      <c r="AW35" s="210"/>
      <c r="AX35" s="210"/>
      <c r="AY35" s="210"/>
      <c r="AZ35" s="210"/>
      <c r="BA35" s="210"/>
      <c r="BB35" s="209"/>
    </row>
    <row r="36" spans="2:54" s="1" customFormat="1" ht="15.75" customHeight="1" thickBot="1" x14ac:dyDescent="0.4">
      <c r="B36" s="202">
        <f>B34+1</f>
        <v>2</v>
      </c>
      <c r="C36" s="123"/>
      <c r="D36" s="123"/>
      <c r="E36" s="132"/>
      <c r="F36" s="133">
        <v>1</v>
      </c>
      <c r="G36" s="124">
        <f>ROUNDUP(Y36,2)</f>
        <v>0</v>
      </c>
      <c r="H36" s="124">
        <f>ROUNDUP(F36*G36,2)</f>
        <v>0</v>
      </c>
      <c r="J36" s="289"/>
      <c r="K36" s="423">
        <v>0</v>
      </c>
      <c r="L36" s="423"/>
      <c r="M36" s="424">
        <f>ROUNDUP(F36*K36,2)</f>
        <v>0</v>
      </c>
      <c r="N36" s="424"/>
      <c r="O36" s="271">
        <v>0</v>
      </c>
      <c r="P36" s="271">
        <v>0</v>
      </c>
      <c r="Q36" s="425">
        <f>ROUNDUP((O36*$P$15+P36*$T$16),2)</f>
        <v>0</v>
      </c>
      <c r="R36" s="426"/>
      <c r="S36" s="424">
        <f>ROUNDUP(F36*Q36,2)</f>
        <v>0</v>
      </c>
      <c r="T36" s="424"/>
      <c r="U36" s="427">
        <f>ROUNDUP(K36+Q36,2)</f>
        <v>0</v>
      </c>
      <c r="V36" s="427"/>
      <c r="W36" s="424">
        <f>ROUNDUP(F36*U36,2)</f>
        <v>0</v>
      </c>
      <c r="X36" s="424"/>
      <c r="Y36" s="428">
        <f>ROUNDUP(K36/$Y$14+Q36/$Y$9,2)</f>
        <v>0</v>
      </c>
      <c r="Z36" s="428"/>
      <c r="AA36" s="424">
        <f>ROUNDUP(F36*Y36,2)</f>
        <v>0</v>
      </c>
      <c r="AB36" s="424"/>
      <c r="AC36" s="429">
        <f>ROUNDUP(AA36-W36,2)</f>
        <v>0</v>
      </c>
      <c r="AD36" s="429"/>
      <c r="AE36" s="290" t="e">
        <f t="shared" ref="AE36" si="12">AC36/AA36</f>
        <v>#DIV/0!</v>
      </c>
      <c r="AF36" s="200"/>
      <c r="AG36" s="201"/>
      <c r="AH36" s="54" t="s">
        <v>49</v>
      </c>
      <c r="AI36" s="44" t="s">
        <v>81</v>
      </c>
      <c r="AJ36" s="28" t="s">
        <v>84</v>
      </c>
      <c r="AK36" s="28" t="s">
        <v>85</v>
      </c>
      <c r="AL36" s="45" t="s">
        <v>86</v>
      </c>
      <c r="AM36" s="62" t="s">
        <v>89</v>
      </c>
      <c r="AN36" s="63" t="s">
        <v>96</v>
      </c>
      <c r="AO36" s="63"/>
      <c r="AP36" s="57" t="s">
        <v>90</v>
      </c>
      <c r="AQ36" s="60" t="s">
        <v>97</v>
      </c>
      <c r="AR36" s="56"/>
      <c r="AS36" s="57"/>
      <c r="AT36" s="59"/>
      <c r="AU36" s="59"/>
      <c r="AV36" s="57"/>
      <c r="AW36" s="57"/>
      <c r="AX36" s="57"/>
      <c r="AY36" s="57"/>
      <c r="AZ36" s="57"/>
      <c r="BA36" s="57"/>
      <c r="BB36" s="60"/>
    </row>
    <row r="37" spans="2:54" s="1" customFormat="1" ht="15" thickBot="1" x14ac:dyDescent="0.4">
      <c r="B37" s="134"/>
      <c r="C37" s="134"/>
      <c r="D37" s="135"/>
      <c r="E37" s="203"/>
      <c r="F37" s="135"/>
      <c r="G37" s="204"/>
      <c r="H37" s="204"/>
      <c r="J37" s="289"/>
      <c r="K37" s="419"/>
      <c r="L37" s="420"/>
      <c r="M37" s="419"/>
      <c r="N37" s="420"/>
      <c r="O37" s="421"/>
      <c r="P37" s="422"/>
      <c r="Q37" s="416"/>
      <c r="R37" s="417"/>
      <c r="S37" s="416"/>
      <c r="T37" s="417"/>
      <c r="U37" s="416"/>
      <c r="V37" s="417"/>
      <c r="W37" s="416"/>
      <c r="X37" s="417"/>
      <c r="Y37" s="416"/>
      <c r="Z37" s="417"/>
      <c r="AA37" s="416"/>
      <c r="AB37" s="417"/>
      <c r="AC37" s="416"/>
      <c r="AD37" s="417"/>
      <c r="AE37" s="291"/>
      <c r="AF37" s="200"/>
      <c r="AG37" s="201"/>
      <c r="AH37" s="211" t="s">
        <v>39</v>
      </c>
      <c r="AI37" s="46">
        <v>80</v>
      </c>
      <c r="AJ37" s="29">
        <v>76</v>
      </c>
      <c r="AK37" s="29">
        <v>68</v>
      </c>
      <c r="AL37" s="47">
        <v>58</v>
      </c>
      <c r="AM37" s="46">
        <v>75</v>
      </c>
      <c r="AN37" s="29">
        <v>69</v>
      </c>
      <c r="AO37" s="29"/>
      <c r="AP37" s="29">
        <v>60</v>
      </c>
      <c r="AQ37" s="47">
        <v>52</v>
      </c>
      <c r="AR37" s="46">
        <v>100</v>
      </c>
      <c r="AS37" s="29">
        <v>120</v>
      </c>
      <c r="AT37" s="29">
        <v>140</v>
      </c>
      <c r="AU37" s="29">
        <v>160</v>
      </c>
      <c r="AV37" s="29">
        <v>180</v>
      </c>
      <c r="AW37" s="29"/>
      <c r="AX37" s="29">
        <v>200</v>
      </c>
      <c r="AY37" s="29">
        <v>220</v>
      </c>
      <c r="AZ37" s="29">
        <v>240</v>
      </c>
      <c r="BA37" s="29">
        <v>260</v>
      </c>
      <c r="BB37" s="47">
        <v>280</v>
      </c>
    </row>
    <row r="38" spans="2:54" s="1" customFormat="1" ht="15" thickBot="1" x14ac:dyDescent="0.4">
      <c r="B38" s="202">
        <f>B36+1</f>
        <v>3</v>
      </c>
      <c r="C38" s="123"/>
      <c r="D38" s="123"/>
      <c r="E38" s="132"/>
      <c r="F38" s="133">
        <v>1</v>
      </c>
      <c r="G38" s="124">
        <f>ROUNDUP(Y38,2)</f>
        <v>0</v>
      </c>
      <c r="H38" s="124">
        <f t="shared" ref="H38" si="13">ROUNDUP(F38*G38,2)</f>
        <v>0</v>
      </c>
      <c r="J38" s="289"/>
      <c r="K38" s="423">
        <v>0</v>
      </c>
      <c r="L38" s="423"/>
      <c r="M38" s="424">
        <f>ROUNDUP(F38*K38,2)</f>
        <v>0</v>
      </c>
      <c r="N38" s="424"/>
      <c r="O38" s="271">
        <v>0</v>
      </c>
      <c r="P38" s="271">
        <v>0</v>
      </c>
      <c r="Q38" s="425">
        <f>ROUNDUP((O38*$P$15+P38*$T$16),2)</f>
        <v>0</v>
      </c>
      <c r="R38" s="426"/>
      <c r="S38" s="424">
        <f>ROUNDUP(F38*Q38,2)</f>
        <v>0</v>
      </c>
      <c r="T38" s="424"/>
      <c r="U38" s="427">
        <f>ROUNDUP(K38+Q38,2)</f>
        <v>0</v>
      </c>
      <c r="V38" s="427"/>
      <c r="W38" s="424">
        <f>ROUNDUP(F38*U38,2)</f>
        <v>0</v>
      </c>
      <c r="X38" s="424"/>
      <c r="Y38" s="428">
        <f>ROUNDUP(K38/$Y$14+Q38/$Y$9,2)</f>
        <v>0</v>
      </c>
      <c r="Z38" s="428"/>
      <c r="AA38" s="424">
        <f>ROUNDUP(F38*Y38,2)</f>
        <v>0</v>
      </c>
      <c r="AB38" s="424"/>
      <c r="AC38" s="429">
        <f>ROUNDUP(AA38-W38,2)</f>
        <v>0</v>
      </c>
      <c r="AD38" s="429"/>
      <c r="AE38" s="290" t="e">
        <f t="shared" ref="AE38" si="14">AC38/AA38</f>
        <v>#DIV/0!</v>
      </c>
      <c r="AF38" s="200"/>
      <c r="AG38" s="201"/>
      <c r="AH38" s="212" t="s">
        <v>76</v>
      </c>
      <c r="AI38" s="48">
        <f>$T$6/AI37</f>
        <v>5.7750000000000004</v>
      </c>
      <c r="AJ38" s="49">
        <f t="shared" ref="AJ38:AN38" si="15">$T$6/AJ37</f>
        <v>6.0789473684210522</v>
      </c>
      <c r="AK38" s="49">
        <f t="shared" si="15"/>
        <v>6.7941176470588234</v>
      </c>
      <c r="AL38" s="50">
        <f t="shared" si="15"/>
        <v>7.9655172413793105</v>
      </c>
      <c r="AM38" s="48">
        <f t="shared" si="15"/>
        <v>6.16</v>
      </c>
      <c r="AN38" s="49">
        <f t="shared" si="15"/>
        <v>6.6956521739130439</v>
      </c>
      <c r="AO38" s="49"/>
      <c r="AP38" s="49">
        <f t="shared" ref="AP38:AV38" si="16">$T$6/AP37</f>
        <v>7.7</v>
      </c>
      <c r="AQ38" s="50">
        <f t="shared" si="16"/>
        <v>8.884615384615385</v>
      </c>
      <c r="AR38" s="48">
        <f t="shared" si="16"/>
        <v>4.62</v>
      </c>
      <c r="AS38" s="49">
        <f t="shared" si="16"/>
        <v>3.85</v>
      </c>
      <c r="AT38" s="49">
        <f t="shared" si="16"/>
        <v>3.3</v>
      </c>
      <c r="AU38" s="49">
        <f t="shared" si="16"/>
        <v>2.8875000000000002</v>
      </c>
      <c r="AV38" s="49">
        <f t="shared" si="16"/>
        <v>2.5666666666666669</v>
      </c>
      <c r="AW38" s="49"/>
      <c r="AX38" s="49">
        <f t="shared" ref="AX38:BB38" si="17">$T$6/AX37</f>
        <v>2.31</v>
      </c>
      <c r="AY38" s="49">
        <f t="shared" si="17"/>
        <v>2.1</v>
      </c>
      <c r="AZ38" s="49">
        <f t="shared" si="17"/>
        <v>1.925</v>
      </c>
      <c r="BA38" s="49">
        <f t="shared" si="17"/>
        <v>1.7769230769230768</v>
      </c>
      <c r="BB38" s="50">
        <f t="shared" si="17"/>
        <v>1.65</v>
      </c>
    </row>
    <row r="39" spans="2:54" s="1" customFormat="1" ht="15" thickBot="1" x14ac:dyDescent="0.4">
      <c r="B39" s="134"/>
      <c r="C39" s="134"/>
      <c r="D39" s="135"/>
      <c r="E39" s="203"/>
      <c r="F39" s="135"/>
      <c r="G39" s="204"/>
      <c r="H39" s="204"/>
      <c r="J39" s="289"/>
      <c r="K39" s="419"/>
      <c r="L39" s="420"/>
      <c r="M39" s="419"/>
      <c r="N39" s="420"/>
      <c r="O39" s="421"/>
      <c r="P39" s="422"/>
      <c r="Q39" s="416"/>
      <c r="R39" s="417"/>
      <c r="S39" s="416"/>
      <c r="T39" s="417"/>
      <c r="U39" s="416"/>
      <c r="V39" s="417"/>
      <c r="W39" s="416"/>
      <c r="X39" s="417"/>
      <c r="Y39" s="416"/>
      <c r="Z39" s="417"/>
      <c r="AA39" s="416"/>
      <c r="AB39" s="417"/>
      <c r="AC39" s="416"/>
      <c r="AD39" s="417"/>
      <c r="AE39" s="291"/>
      <c r="AF39" s="200"/>
      <c r="AG39" s="201"/>
      <c r="AH39" s="144"/>
      <c r="AI39" s="195"/>
      <c r="AJ39" s="195"/>
      <c r="AK39" s="195"/>
      <c r="AL39" s="195"/>
      <c r="AM39" s="196"/>
      <c r="AN39" s="197"/>
      <c r="AO39" s="197"/>
      <c r="AP39" s="197"/>
      <c r="AQ39" s="197"/>
      <c r="AR39" s="197"/>
      <c r="AS39" s="197"/>
      <c r="AT39" s="197"/>
      <c r="AU39" s="197"/>
      <c r="AV39" s="197"/>
      <c r="AW39" s="197"/>
      <c r="AX39" s="197"/>
      <c r="AY39" s="197"/>
      <c r="AZ39" s="197"/>
      <c r="BA39" s="197"/>
      <c r="BB39" s="197"/>
    </row>
    <row r="40" spans="2:54" s="1" customFormat="1" ht="15" thickBot="1" x14ac:dyDescent="0.4">
      <c r="B40" s="202">
        <f>B38+1</f>
        <v>4</v>
      </c>
      <c r="C40" s="123"/>
      <c r="D40" s="123"/>
      <c r="E40" s="132"/>
      <c r="F40" s="133">
        <v>1</v>
      </c>
      <c r="G40" s="124">
        <f>ROUNDUP(Y40,2)</f>
        <v>0</v>
      </c>
      <c r="H40" s="124">
        <f t="shared" ref="H40" si="18">ROUNDUP(F40*G40,2)</f>
        <v>0</v>
      </c>
      <c r="J40" s="289"/>
      <c r="K40" s="423">
        <v>0</v>
      </c>
      <c r="L40" s="423"/>
      <c r="M40" s="424">
        <f>ROUNDUP(F40*K40,2)</f>
        <v>0</v>
      </c>
      <c r="N40" s="424"/>
      <c r="O40" s="271">
        <v>0</v>
      </c>
      <c r="P40" s="271">
        <v>0</v>
      </c>
      <c r="Q40" s="425">
        <f>ROUNDUP((O40*$P$15+P40*$T$16),2)</f>
        <v>0</v>
      </c>
      <c r="R40" s="426"/>
      <c r="S40" s="424">
        <f>ROUNDUP(F40*Q40,2)</f>
        <v>0</v>
      </c>
      <c r="T40" s="424"/>
      <c r="U40" s="427">
        <f>ROUNDUP(K40+Q40,2)</f>
        <v>0</v>
      </c>
      <c r="V40" s="427"/>
      <c r="W40" s="424">
        <f>ROUNDUP(F40*U40,2)</f>
        <v>0</v>
      </c>
      <c r="X40" s="424"/>
      <c r="Y40" s="428">
        <f>ROUNDUP(K40/$Y$14+Q40/$Y$9,2)</f>
        <v>0</v>
      </c>
      <c r="Z40" s="428"/>
      <c r="AA40" s="424">
        <f>ROUNDUP(F40*Y40,2)</f>
        <v>0</v>
      </c>
      <c r="AB40" s="424"/>
      <c r="AC40" s="429">
        <f>ROUNDUP(AA40-W40,2)</f>
        <v>0</v>
      </c>
      <c r="AD40" s="429"/>
      <c r="AE40" s="290" t="e">
        <f t="shared" ref="AE40" si="19">AC40/AA40</f>
        <v>#DIV/0!</v>
      </c>
      <c r="AF40" s="200"/>
      <c r="AG40" s="201"/>
      <c r="AH40" s="64" t="s">
        <v>50</v>
      </c>
      <c r="AI40" s="213">
        <f t="shared" ref="AI40:BB40" si="20">$T$15/AI37</f>
        <v>4.62</v>
      </c>
      <c r="AJ40" s="214">
        <f t="shared" si="20"/>
        <v>4.8631578947368421</v>
      </c>
      <c r="AK40" s="214">
        <f t="shared" si="20"/>
        <v>5.4352941176470591</v>
      </c>
      <c r="AL40" s="215">
        <f t="shared" si="20"/>
        <v>6.3724137931034486</v>
      </c>
      <c r="AM40" s="51">
        <f t="shared" si="20"/>
        <v>4.9279999999999999</v>
      </c>
      <c r="AN40" s="52">
        <f t="shared" si="20"/>
        <v>5.3565217391304349</v>
      </c>
      <c r="AO40" s="52"/>
      <c r="AP40" s="52">
        <f t="shared" si="20"/>
        <v>6.16</v>
      </c>
      <c r="AQ40" s="53">
        <f t="shared" si="20"/>
        <v>7.1076923076923082</v>
      </c>
      <c r="AR40" s="51">
        <f t="shared" si="20"/>
        <v>3.6960000000000002</v>
      </c>
      <c r="AS40" s="52">
        <v>72</v>
      </c>
      <c r="AT40" s="52">
        <f t="shared" si="20"/>
        <v>2.64</v>
      </c>
      <c r="AU40" s="52">
        <f t="shared" si="20"/>
        <v>2.31</v>
      </c>
      <c r="AV40" s="52">
        <f t="shared" si="20"/>
        <v>2.0533333333333337</v>
      </c>
      <c r="AW40" s="52"/>
      <c r="AX40" s="52">
        <f t="shared" si="20"/>
        <v>1.8480000000000001</v>
      </c>
      <c r="AY40" s="52">
        <f t="shared" si="20"/>
        <v>1.6800000000000002</v>
      </c>
      <c r="AZ40" s="52">
        <f t="shared" si="20"/>
        <v>1.54</v>
      </c>
      <c r="BA40" s="52">
        <f t="shared" si="20"/>
        <v>1.4215384615384616</v>
      </c>
      <c r="BB40" s="53">
        <f t="shared" si="20"/>
        <v>1.32</v>
      </c>
    </row>
    <row r="41" spans="2:54" s="1" customFormat="1" ht="15" thickBot="1" x14ac:dyDescent="0.4">
      <c r="B41" s="134"/>
      <c r="C41" s="134"/>
      <c r="D41" s="135"/>
      <c r="E41" s="203"/>
      <c r="F41" s="135"/>
      <c r="G41" s="204"/>
      <c r="H41" s="204"/>
      <c r="J41" s="289"/>
      <c r="K41" s="419"/>
      <c r="L41" s="420"/>
      <c r="M41" s="419"/>
      <c r="N41" s="420"/>
      <c r="O41" s="421"/>
      <c r="P41" s="422"/>
      <c r="Q41" s="416"/>
      <c r="R41" s="417"/>
      <c r="S41" s="416"/>
      <c r="T41" s="417"/>
      <c r="U41" s="416"/>
      <c r="V41" s="417"/>
      <c r="W41" s="416"/>
      <c r="X41" s="417"/>
      <c r="Y41" s="416"/>
      <c r="Z41" s="417"/>
      <c r="AA41" s="416"/>
      <c r="AB41" s="417"/>
      <c r="AC41" s="416"/>
      <c r="AD41" s="417"/>
      <c r="AE41" s="291"/>
      <c r="AF41" s="200"/>
      <c r="AG41" s="201"/>
      <c r="AH41" s="9"/>
      <c r="AI41" s="21"/>
      <c r="AJ41" s="21"/>
      <c r="AK41" s="21"/>
      <c r="AL41" s="21"/>
      <c r="AM41" s="13"/>
      <c r="AN41" s="13"/>
      <c r="AO41" s="13"/>
      <c r="AP41" s="13"/>
      <c r="AQ41" s="13"/>
      <c r="AR41" s="13"/>
      <c r="AS41" s="13"/>
      <c r="AT41" s="13"/>
      <c r="AU41" s="13"/>
      <c r="AV41" s="13"/>
      <c r="AW41" s="13"/>
      <c r="AX41" s="13"/>
      <c r="AY41" s="13"/>
      <c r="AZ41" s="13"/>
      <c r="BA41" s="13"/>
      <c r="BB41" s="13"/>
    </row>
    <row r="42" spans="2:54" s="1" customFormat="1" ht="15" thickBot="1" x14ac:dyDescent="0.4">
      <c r="B42" s="202">
        <f>B40+1</f>
        <v>5</v>
      </c>
      <c r="C42" s="123"/>
      <c r="D42" s="123"/>
      <c r="E42" s="132"/>
      <c r="F42" s="133">
        <v>1</v>
      </c>
      <c r="G42" s="124">
        <f>ROUNDUP(Y42,2)</f>
        <v>0</v>
      </c>
      <c r="H42" s="124">
        <f t="shared" ref="H42" si="21">ROUNDUP(F42*G42,2)</f>
        <v>0</v>
      </c>
      <c r="J42" s="289"/>
      <c r="K42" s="423">
        <v>0</v>
      </c>
      <c r="L42" s="423"/>
      <c r="M42" s="424">
        <f>ROUNDUP(F42*K42,2)</f>
        <v>0</v>
      </c>
      <c r="N42" s="424"/>
      <c r="O42" s="271">
        <v>0</v>
      </c>
      <c r="P42" s="271">
        <v>0</v>
      </c>
      <c r="Q42" s="425">
        <f>ROUNDUP((O42*$P$15+P42*$T$16),2)</f>
        <v>0</v>
      </c>
      <c r="R42" s="426"/>
      <c r="S42" s="424">
        <f>ROUNDUP(F42*Q42,2)</f>
        <v>0</v>
      </c>
      <c r="T42" s="424"/>
      <c r="U42" s="427">
        <f>ROUNDUP(K42+Q42,2)</f>
        <v>0</v>
      </c>
      <c r="V42" s="427"/>
      <c r="W42" s="424">
        <f>ROUNDUP(F42*U42,2)</f>
        <v>0</v>
      </c>
      <c r="X42" s="424"/>
      <c r="Y42" s="428">
        <f>ROUNDUP(K42/$Y$14+Q42/$Y$9,2)</f>
        <v>0</v>
      </c>
      <c r="Z42" s="428"/>
      <c r="AA42" s="424">
        <f>ROUNDUP(F42*Y42,2)</f>
        <v>0</v>
      </c>
      <c r="AB42" s="424"/>
      <c r="AC42" s="429">
        <f>ROUNDUP(AA42-W42,2)</f>
        <v>0</v>
      </c>
      <c r="AD42" s="429"/>
      <c r="AE42" s="290" t="e">
        <f t="shared" ref="AE42" si="22">AC42/AA42</f>
        <v>#DIV/0!</v>
      </c>
      <c r="AF42" s="200"/>
      <c r="AG42" s="201"/>
      <c r="AH42" s="9"/>
      <c r="AI42" s="21"/>
      <c r="AJ42" s="21"/>
      <c r="AK42" s="21"/>
      <c r="AL42" s="21"/>
      <c r="AM42" s="13"/>
      <c r="AN42" s="13"/>
      <c r="AO42" s="13"/>
      <c r="AP42" s="13"/>
      <c r="AQ42" s="13"/>
      <c r="AR42" s="13"/>
      <c r="AS42" s="13"/>
      <c r="AT42" s="13"/>
      <c r="AU42" s="13"/>
      <c r="AV42" s="13"/>
      <c r="AW42" s="13"/>
      <c r="AX42" s="13"/>
      <c r="AY42" s="13"/>
      <c r="AZ42" s="13"/>
      <c r="BA42" s="13"/>
      <c r="BB42" s="13"/>
    </row>
    <row r="43" spans="2:54" s="1" customFormat="1" ht="15" thickBot="1" x14ac:dyDescent="0.4">
      <c r="B43" s="134"/>
      <c r="C43" s="134"/>
      <c r="D43" s="135"/>
      <c r="E43" s="203"/>
      <c r="F43" s="135"/>
      <c r="G43" s="204"/>
      <c r="H43" s="204"/>
      <c r="J43" s="289"/>
      <c r="K43" s="419"/>
      <c r="L43" s="420"/>
      <c r="M43" s="419"/>
      <c r="N43" s="420"/>
      <c r="O43" s="421"/>
      <c r="P43" s="422"/>
      <c r="Q43" s="416"/>
      <c r="R43" s="417"/>
      <c r="S43" s="416"/>
      <c r="T43" s="417"/>
      <c r="U43" s="416"/>
      <c r="V43" s="417"/>
      <c r="W43" s="416"/>
      <c r="X43" s="417"/>
      <c r="Y43" s="416"/>
      <c r="Z43" s="417"/>
      <c r="AA43" s="416"/>
      <c r="AB43" s="417"/>
      <c r="AC43" s="416"/>
      <c r="AD43" s="417"/>
      <c r="AE43" s="291"/>
      <c r="AF43" s="200"/>
      <c r="AG43" s="201"/>
      <c r="AH43" s="150"/>
      <c r="AI43" s="431"/>
      <c r="AJ43" s="431"/>
      <c r="AK43" s="431"/>
      <c r="AL43" s="431"/>
      <c r="AM43" s="157"/>
      <c r="AN43" s="157"/>
      <c r="AO43" s="157"/>
      <c r="AP43" s="157"/>
      <c r="AQ43" s="157"/>
      <c r="AR43" s="157"/>
      <c r="AS43" s="157"/>
      <c r="AT43" s="157"/>
      <c r="AU43" s="157"/>
      <c r="AV43" s="157"/>
      <c r="AW43" s="157"/>
      <c r="AX43" s="157"/>
      <c r="AY43" s="157"/>
      <c r="AZ43" s="157"/>
      <c r="BA43" s="157"/>
      <c r="BB43" s="157"/>
    </row>
    <row r="44" spans="2:54" s="1" customFormat="1" ht="15" thickBot="1" x14ac:dyDescent="0.4">
      <c r="B44" s="202">
        <f>B42+1</f>
        <v>6</v>
      </c>
      <c r="C44" s="123"/>
      <c r="D44" s="123"/>
      <c r="E44" s="132"/>
      <c r="F44" s="133">
        <v>1</v>
      </c>
      <c r="G44" s="124">
        <f>ROUNDUP(Y44,2)</f>
        <v>0</v>
      </c>
      <c r="H44" s="124">
        <f t="shared" ref="H44" si="23">ROUNDUP(F44*G44,2)</f>
        <v>0</v>
      </c>
      <c r="J44" s="289"/>
      <c r="K44" s="423">
        <v>0</v>
      </c>
      <c r="L44" s="423"/>
      <c r="M44" s="424">
        <f>ROUNDUP(F44*K44,2)</f>
        <v>0</v>
      </c>
      <c r="N44" s="424"/>
      <c r="O44" s="271">
        <v>0</v>
      </c>
      <c r="P44" s="271">
        <v>0</v>
      </c>
      <c r="Q44" s="425">
        <f>ROUNDUP((O44*$P$15+P44*$T$16),2)</f>
        <v>0</v>
      </c>
      <c r="R44" s="426"/>
      <c r="S44" s="424">
        <f>ROUNDUP(F44*Q44,2)</f>
        <v>0</v>
      </c>
      <c r="T44" s="424"/>
      <c r="U44" s="427">
        <f>ROUNDUP(K44+Q44,2)</f>
        <v>0</v>
      </c>
      <c r="V44" s="427"/>
      <c r="W44" s="424">
        <f>ROUNDUP(F44*U44,2)</f>
        <v>0</v>
      </c>
      <c r="X44" s="424"/>
      <c r="Y44" s="428">
        <f>ROUNDUP(K44/$Y$14+Q44/$Y$9,2)</f>
        <v>0</v>
      </c>
      <c r="Z44" s="428"/>
      <c r="AA44" s="424">
        <f>ROUNDUP(F44*Y44,2)</f>
        <v>0</v>
      </c>
      <c r="AB44" s="424"/>
      <c r="AC44" s="429">
        <f>ROUNDUP(AA44-W44,2)</f>
        <v>0</v>
      </c>
      <c r="AD44" s="429"/>
      <c r="AE44" s="290" t="e">
        <f t="shared" ref="AE44" si="24">AC44/AA44</f>
        <v>#DIV/0!</v>
      </c>
      <c r="AF44" s="200"/>
      <c r="AG44" s="201"/>
      <c r="AH44" s="216"/>
      <c r="AI44" s="217"/>
      <c r="AJ44" s="217"/>
      <c r="AK44" s="217"/>
      <c r="AL44" s="217"/>
      <c r="AM44" s="218"/>
      <c r="AN44" s="219"/>
      <c r="AO44" s="219"/>
      <c r="AP44" s="217"/>
      <c r="AQ44" s="217"/>
      <c r="AR44" s="217"/>
      <c r="AS44" s="217"/>
      <c r="AT44" s="220"/>
      <c r="AU44" s="220"/>
      <c r="AV44" s="217"/>
      <c r="AW44" s="217"/>
      <c r="AX44" s="217"/>
      <c r="AY44" s="217"/>
      <c r="AZ44" s="217"/>
      <c r="BA44" s="217"/>
      <c r="BB44" s="217"/>
    </row>
    <row r="45" spans="2:54" s="1" customFormat="1" ht="15" thickBot="1" x14ac:dyDescent="0.4">
      <c r="B45" s="134"/>
      <c r="C45" s="134"/>
      <c r="D45" s="135"/>
      <c r="E45" s="203"/>
      <c r="F45" s="135"/>
      <c r="G45" s="204"/>
      <c r="H45" s="204"/>
      <c r="J45" s="289"/>
      <c r="K45" s="419"/>
      <c r="L45" s="420"/>
      <c r="M45" s="419"/>
      <c r="N45" s="420"/>
      <c r="O45" s="421"/>
      <c r="P45" s="422"/>
      <c r="Q45" s="416"/>
      <c r="R45" s="417"/>
      <c r="S45" s="416"/>
      <c r="T45" s="417"/>
      <c r="U45" s="416"/>
      <c r="V45" s="417"/>
      <c r="W45" s="416"/>
      <c r="X45" s="417"/>
      <c r="Y45" s="416"/>
      <c r="Z45" s="417"/>
      <c r="AA45" s="416"/>
      <c r="AB45" s="417"/>
      <c r="AC45" s="416"/>
      <c r="AD45" s="417"/>
      <c r="AE45" s="291"/>
      <c r="AF45" s="200"/>
      <c r="AG45" s="201"/>
      <c r="AH45" s="216"/>
      <c r="AI45" s="221"/>
      <c r="AJ45" s="221"/>
      <c r="AK45" s="221"/>
      <c r="AL45" s="221"/>
      <c r="AM45" s="221"/>
      <c r="AN45" s="221"/>
      <c r="AO45" s="221"/>
      <c r="AP45" s="221"/>
      <c r="AQ45" s="221"/>
      <c r="AR45" s="221"/>
      <c r="AS45" s="221"/>
      <c r="AT45" s="221"/>
      <c r="AU45" s="221"/>
      <c r="AV45" s="221"/>
      <c r="AW45" s="221"/>
      <c r="AX45" s="221"/>
      <c r="AY45" s="221"/>
      <c r="AZ45" s="221"/>
      <c r="BA45" s="221"/>
      <c r="BB45" s="221"/>
    </row>
    <row r="46" spans="2:54" s="1" customFormat="1" ht="15" thickBot="1" x14ac:dyDescent="0.4">
      <c r="B46" s="202">
        <f>B44+1</f>
        <v>7</v>
      </c>
      <c r="C46" s="123"/>
      <c r="D46" s="123"/>
      <c r="E46" s="132"/>
      <c r="F46" s="133">
        <v>1</v>
      </c>
      <c r="G46" s="124">
        <f>ROUNDUP(Y46,2)</f>
        <v>0</v>
      </c>
      <c r="H46" s="124">
        <f t="shared" ref="H46" si="25">ROUNDUP(F46*G46,2)</f>
        <v>0</v>
      </c>
      <c r="J46" s="289"/>
      <c r="K46" s="423">
        <v>0</v>
      </c>
      <c r="L46" s="423"/>
      <c r="M46" s="424">
        <f>ROUNDUP(F46*K46,2)</f>
        <v>0</v>
      </c>
      <c r="N46" s="424"/>
      <c r="O46" s="271">
        <v>0</v>
      </c>
      <c r="P46" s="271">
        <v>0</v>
      </c>
      <c r="Q46" s="425">
        <f>ROUNDUP((O46*$P$15+P46*$T$16),2)</f>
        <v>0</v>
      </c>
      <c r="R46" s="426"/>
      <c r="S46" s="424">
        <f>ROUNDUP(F46*Q46,2)</f>
        <v>0</v>
      </c>
      <c r="T46" s="424"/>
      <c r="U46" s="427">
        <f>ROUNDUP(K46+Q46,2)</f>
        <v>0</v>
      </c>
      <c r="V46" s="427"/>
      <c r="W46" s="424">
        <f>ROUNDUP(F46*U46,2)</f>
        <v>0</v>
      </c>
      <c r="X46" s="424"/>
      <c r="Y46" s="428">
        <f>ROUNDUP(K46/$Y$14+Q46/$Y$9,2)</f>
        <v>0</v>
      </c>
      <c r="Z46" s="428"/>
      <c r="AA46" s="424">
        <f>ROUNDUP(F46*Y46,2)</f>
        <v>0</v>
      </c>
      <c r="AB46" s="424"/>
      <c r="AC46" s="429">
        <f>ROUNDUP(AA46-W46,2)</f>
        <v>0</v>
      </c>
      <c r="AD46" s="429"/>
      <c r="AE46" s="290" t="e">
        <f t="shared" ref="AE46" si="26">AC46/AA46</f>
        <v>#DIV/0!</v>
      </c>
      <c r="AF46" s="200"/>
      <c r="AG46" s="201"/>
      <c r="AH46" s="222"/>
      <c r="AI46" s="223"/>
      <c r="AJ46" s="223"/>
      <c r="AK46" s="223"/>
      <c r="AL46" s="223"/>
      <c r="AM46" s="223"/>
      <c r="AN46" s="223"/>
      <c r="AO46" s="223"/>
      <c r="AP46" s="223"/>
      <c r="AQ46" s="223"/>
      <c r="AR46" s="223"/>
      <c r="AS46" s="223"/>
      <c r="AT46" s="223"/>
      <c r="AU46" s="223"/>
      <c r="AV46" s="223"/>
      <c r="AW46" s="223"/>
      <c r="AX46" s="223"/>
      <c r="AY46" s="223"/>
      <c r="AZ46" s="223"/>
      <c r="BA46" s="223"/>
      <c r="BB46" s="223"/>
    </row>
    <row r="47" spans="2:54" s="1" customFormat="1" ht="15" thickBot="1" x14ac:dyDescent="0.4">
      <c r="B47" s="134"/>
      <c r="C47" s="134"/>
      <c r="D47" s="135"/>
      <c r="E47" s="203"/>
      <c r="F47" s="135"/>
      <c r="G47" s="204"/>
      <c r="H47" s="204"/>
      <c r="J47" s="289"/>
      <c r="K47" s="419"/>
      <c r="L47" s="420"/>
      <c r="M47" s="419"/>
      <c r="N47" s="420"/>
      <c r="O47" s="421"/>
      <c r="P47" s="422"/>
      <c r="Q47" s="416"/>
      <c r="R47" s="417"/>
      <c r="S47" s="416"/>
      <c r="T47" s="417"/>
      <c r="U47" s="416"/>
      <c r="V47" s="417"/>
      <c r="W47" s="416"/>
      <c r="X47" s="417"/>
      <c r="Y47" s="416"/>
      <c r="Z47" s="417"/>
      <c r="AA47" s="416"/>
      <c r="AB47" s="417"/>
      <c r="AC47" s="416"/>
      <c r="AD47" s="417"/>
      <c r="AE47" s="291"/>
      <c r="AF47" s="200"/>
      <c r="AG47" s="201"/>
      <c r="AH47" s="150"/>
      <c r="AI47" s="195"/>
      <c r="AJ47" s="195"/>
      <c r="AK47" s="195"/>
      <c r="AL47" s="195"/>
      <c r="AM47" s="196"/>
      <c r="AN47" s="224"/>
      <c r="AO47" s="224"/>
      <c r="AP47" s="224"/>
      <c r="AQ47" s="224"/>
      <c r="AR47" s="224"/>
      <c r="AS47" s="224"/>
      <c r="AT47" s="224"/>
      <c r="AU47" s="224"/>
      <c r="AV47" s="224"/>
      <c r="AW47" s="224"/>
      <c r="AX47" s="224"/>
      <c r="AY47" s="224"/>
      <c r="AZ47" s="224"/>
      <c r="BA47" s="224"/>
      <c r="BB47" s="224"/>
    </row>
    <row r="48" spans="2:54" s="1" customFormat="1" ht="15" thickBot="1" x14ac:dyDescent="0.4">
      <c r="B48" s="202">
        <f>B46+1</f>
        <v>8</v>
      </c>
      <c r="C48" s="123"/>
      <c r="D48" s="123"/>
      <c r="E48" s="132"/>
      <c r="F48" s="133">
        <v>1</v>
      </c>
      <c r="G48" s="124">
        <f>ROUNDUP(Y48,2)</f>
        <v>0</v>
      </c>
      <c r="H48" s="124">
        <f t="shared" ref="H48" si="27">ROUNDUP(F48*G48,2)</f>
        <v>0</v>
      </c>
      <c r="J48" s="289"/>
      <c r="K48" s="423">
        <v>0</v>
      </c>
      <c r="L48" s="423"/>
      <c r="M48" s="424">
        <f>ROUNDUP(F48*K48,2)</f>
        <v>0</v>
      </c>
      <c r="N48" s="424"/>
      <c r="O48" s="271">
        <v>0</v>
      </c>
      <c r="P48" s="271">
        <v>0</v>
      </c>
      <c r="Q48" s="425">
        <f>ROUNDUP((O48*$P$15+P48*$T$16),2)</f>
        <v>0</v>
      </c>
      <c r="R48" s="426"/>
      <c r="S48" s="424">
        <f>ROUNDUP(F48*Q48,2)</f>
        <v>0</v>
      </c>
      <c r="T48" s="424"/>
      <c r="U48" s="427">
        <f>ROUNDUP(K48+Q48,2)</f>
        <v>0</v>
      </c>
      <c r="V48" s="427"/>
      <c r="W48" s="424">
        <f>ROUNDUP(F48*U48,2)</f>
        <v>0</v>
      </c>
      <c r="X48" s="424"/>
      <c r="Y48" s="428">
        <f>ROUNDUP(K48/$Y$14+Q48/$Y$9,2)</f>
        <v>0</v>
      </c>
      <c r="Z48" s="428"/>
      <c r="AA48" s="424">
        <f>ROUNDUP(F48*Y48,2)</f>
        <v>0</v>
      </c>
      <c r="AB48" s="424"/>
      <c r="AC48" s="429">
        <f>ROUNDUP(AA48-W48,2)</f>
        <v>0</v>
      </c>
      <c r="AD48" s="429"/>
      <c r="AE48" s="290" t="e">
        <f t="shared" ref="AE48" si="28">AC48/AA48</f>
        <v>#DIV/0!</v>
      </c>
      <c r="AF48" s="200"/>
      <c r="AG48" s="201"/>
      <c r="AH48" s="225"/>
      <c r="AI48" s="226"/>
      <c r="AJ48" s="226"/>
      <c r="AK48" s="226"/>
      <c r="AL48" s="226"/>
      <c r="AM48" s="227"/>
      <c r="AN48" s="227"/>
      <c r="AO48" s="227"/>
      <c r="AP48" s="227"/>
      <c r="AQ48" s="227"/>
      <c r="AR48" s="227"/>
      <c r="AS48" s="227"/>
      <c r="AT48" s="227"/>
      <c r="AU48" s="227"/>
      <c r="AV48" s="227"/>
      <c r="AW48" s="227"/>
      <c r="AX48" s="227"/>
      <c r="AY48" s="227"/>
      <c r="AZ48" s="227"/>
      <c r="BA48" s="227"/>
      <c r="BB48" s="227"/>
    </row>
    <row r="49" spans="2:54" s="1" customFormat="1" ht="15" thickBot="1" x14ac:dyDescent="0.4">
      <c r="B49" s="134"/>
      <c r="C49" s="134"/>
      <c r="D49" s="135"/>
      <c r="E49" s="203"/>
      <c r="F49" s="135"/>
      <c r="G49" s="204"/>
      <c r="H49" s="204"/>
      <c r="J49" s="289"/>
      <c r="K49" s="419"/>
      <c r="L49" s="420"/>
      <c r="M49" s="419"/>
      <c r="N49" s="420"/>
      <c r="O49" s="421"/>
      <c r="P49" s="422"/>
      <c r="Q49" s="416"/>
      <c r="R49" s="417"/>
      <c r="S49" s="416"/>
      <c r="T49" s="417"/>
      <c r="U49" s="416"/>
      <c r="V49" s="417"/>
      <c r="W49" s="416"/>
      <c r="X49" s="417"/>
      <c r="Y49" s="416"/>
      <c r="Z49" s="417"/>
      <c r="AA49" s="416"/>
      <c r="AB49" s="417"/>
      <c r="AC49" s="416"/>
      <c r="AD49" s="417"/>
      <c r="AE49" s="291"/>
      <c r="AF49" s="200"/>
      <c r="AG49" s="201"/>
      <c r="AH49" s="150"/>
      <c r="AI49" s="431"/>
      <c r="AJ49" s="431"/>
      <c r="AK49" s="431"/>
      <c r="AL49" s="431"/>
      <c r="AM49" s="157"/>
      <c r="AN49" s="157"/>
      <c r="AO49" s="157"/>
      <c r="AP49" s="157"/>
      <c r="AQ49" s="157"/>
      <c r="AR49" s="157"/>
      <c r="AS49" s="157"/>
      <c r="AT49" s="157"/>
      <c r="AU49" s="157"/>
      <c r="AV49" s="157"/>
      <c r="AW49" s="157"/>
      <c r="AX49" s="157"/>
      <c r="AY49" s="157"/>
      <c r="AZ49" s="157"/>
      <c r="BA49" s="157"/>
      <c r="BB49" s="157"/>
    </row>
    <row r="50" spans="2:54" s="1" customFormat="1" ht="15" thickBot="1" x14ac:dyDescent="0.4">
      <c r="B50" s="202">
        <f>B48+1</f>
        <v>9</v>
      </c>
      <c r="C50" s="123"/>
      <c r="D50" s="123"/>
      <c r="E50" s="132"/>
      <c r="F50" s="133">
        <v>1</v>
      </c>
      <c r="G50" s="124">
        <f>ROUNDUP(Y50,2)</f>
        <v>0</v>
      </c>
      <c r="H50" s="124">
        <f t="shared" ref="H50" si="29">ROUNDUP(F50*G50,2)</f>
        <v>0</v>
      </c>
      <c r="J50" s="289"/>
      <c r="K50" s="423">
        <v>0</v>
      </c>
      <c r="L50" s="423"/>
      <c r="M50" s="424">
        <f>ROUNDUP(F50*K50,2)</f>
        <v>0</v>
      </c>
      <c r="N50" s="424"/>
      <c r="O50" s="271">
        <v>0</v>
      </c>
      <c r="P50" s="271">
        <v>0</v>
      </c>
      <c r="Q50" s="425">
        <f>ROUNDUP((O50*$P$15+P50*$T$16),2)</f>
        <v>0</v>
      </c>
      <c r="R50" s="426"/>
      <c r="S50" s="424">
        <f>ROUNDUP(F50*Q50,2)</f>
        <v>0</v>
      </c>
      <c r="T50" s="424"/>
      <c r="U50" s="427">
        <f>ROUNDUP(K50+Q50,2)</f>
        <v>0</v>
      </c>
      <c r="V50" s="427"/>
      <c r="W50" s="424">
        <f>ROUNDUP(F50*U50,2)</f>
        <v>0</v>
      </c>
      <c r="X50" s="424"/>
      <c r="Y50" s="428">
        <f>ROUNDUP(K50/$Y$14+Q50/$Y$9,2)</f>
        <v>0</v>
      </c>
      <c r="Z50" s="428"/>
      <c r="AA50" s="424">
        <f>ROUNDUP(F50*Y50,2)</f>
        <v>0</v>
      </c>
      <c r="AB50" s="424"/>
      <c r="AC50" s="429">
        <f>ROUNDUP(AA50-W50,2)</f>
        <v>0</v>
      </c>
      <c r="AD50" s="429"/>
      <c r="AE50" s="290" t="e">
        <f t="shared" ref="AE50" si="30">AC50/AA50</f>
        <v>#DIV/0!</v>
      </c>
      <c r="AF50" s="200"/>
      <c r="AG50" s="201"/>
      <c r="AH50" s="216"/>
      <c r="AI50" s="217"/>
      <c r="AJ50" s="217"/>
      <c r="AK50" s="217"/>
      <c r="AL50" s="217"/>
      <c r="AM50" s="218"/>
      <c r="AN50" s="219"/>
      <c r="AO50" s="219"/>
      <c r="AP50" s="217"/>
      <c r="AQ50" s="217"/>
      <c r="AR50" s="217"/>
      <c r="AS50" s="217"/>
      <c r="AT50" s="220"/>
      <c r="AU50" s="220"/>
      <c r="AV50" s="217"/>
      <c r="AW50" s="217"/>
      <c r="AX50" s="217"/>
      <c r="AY50" s="217"/>
      <c r="AZ50" s="217"/>
      <c r="BA50" s="217"/>
      <c r="BB50" s="217"/>
    </row>
    <row r="51" spans="2:54" s="1" customFormat="1" ht="15" thickBot="1" x14ac:dyDescent="0.4">
      <c r="B51" s="134"/>
      <c r="C51" s="134"/>
      <c r="D51" s="135"/>
      <c r="E51" s="203"/>
      <c r="F51" s="135"/>
      <c r="G51" s="204"/>
      <c r="H51" s="204"/>
      <c r="J51" s="289"/>
      <c r="K51" s="419"/>
      <c r="L51" s="420"/>
      <c r="M51" s="419"/>
      <c r="N51" s="420"/>
      <c r="O51" s="421"/>
      <c r="P51" s="422"/>
      <c r="Q51" s="416"/>
      <c r="R51" s="417"/>
      <c r="S51" s="416"/>
      <c r="T51" s="417"/>
      <c r="U51" s="416"/>
      <c r="V51" s="417"/>
      <c r="W51" s="416"/>
      <c r="X51" s="417"/>
      <c r="Y51" s="416"/>
      <c r="Z51" s="417"/>
      <c r="AA51" s="416"/>
      <c r="AB51" s="417"/>
      <c r="AC51" s="416"/>
      <c r="AD51" s="417"/>
      <c r="AE51" s="291"/>
      <c r="AF51" s="200"/>
      <c r="AG51" s="201"/>
      <c r="AH51" s="216"/>
      <c r="AI51" s="221"/>
      <c r="AJ51" s="221"/>
      <c r="AK51" s="221"/>
      <c r="AL51" s="221"/>
      <c r="AM51" s="221"/>
      <c r="AN51" s="221"/>
      <c r="AO51" s="221"/>
      <c r="AP51" s="221"/>
      <c r="AQ51" s="221"/>
      <c r="AR51" s="221"/>
      <c r="AS51" s="221"/>
      <c r="AT51" s="221"/>
      <c r="AU51" s="221"/>
      <c r="AV51" s="221"/>
      <c r="AW51" s="221"/>
      <c r="AX51" s="221"/>
      <c r="AY51" s="221"/>
      <c r="AZ51" s="221"/>
      <c r="BA51" s="221"/>
      <c r="BB51" s="221"/>
    </row>
    <row r="52" spans="2:54" s="1" customFormat="1" ht="15" thickBot="1" x14ac:dyDescent="0.4">
      <c r="B52" s="202">
        <f>B50+1</f>
        <v>10</v>
      </c>
      <c r="C52" s="123"/>
      <c r="D52" s="123"/>
      <c r="E52" s="132"/>
      <c r="F52" s="133">
        <v>1</v>
      </c>
      <c r="G52" s="124">
        <f>ROUNDUP(Y52,2)</f>
        <v>0</v>
      </c>
      <c r="H52" s="124">
        <f t="shared" ref="H52" si="31">ROUNDUP(F52*G52,2)</f>
        <v>0</v>
      </c>
      <c r="J52" s="289"/>
      <c r="K52" s="423">
        <v>0</v>
      </c>
      <c r="L52" s="423"/>
      <c r="M52" s="424">
        <f>ROUNDUP(F52*K52,2)</f>
        <v>0</v>
      </c>
      <c r="N52" s="424"/>
      <c r="O52" s="271">
        <v>0</v>
      </c>
      <c r="P52" s="271">
        <v>0</v>
      </c>
      <c r="Q52" s="425">
        <f>ROUNDUP((O52*$P$15+P52*$T$16),2)</f>
        <v>0</v>
      </c>
      <c r="R52" s="426"/>
      <c r="S52" s="424">
        <f>ROUNDUP(F52*Q52,2)</f>
        <v>0</v>
      </c>
      <c r="T52" s="424"/>
      <c r="U52" s="427">
        <f>ROUNDUP(K52+Q52,2)</f>
        <v>0</v>
      </c>
      <c r="V52" s="427"/>
      <c r="W52" s="424">
        <f>ROUNDUP(F52*U52,2)</f>
        <v>0</v>
      </c>
      <c r="X52" s="424"/>
      <c r="Y52" s="428">
        <f>ROUNDUP(K52/$Y$14+Q52/$Y$9,2)</f>
        <v>0</v>
      </c>
      <c r="Z52" s="428"/>
      <c r="AA52" s="424">
        <f>ROUNDUP(F52*Y52,2)</f>
        <v>0</v>
      </c>
      <c r="AB52" s="424"/>
      <c r="AC52" s="429">
        <f>ROUNDUP(AA52-W52,2)</f>
        <v>0</v>
      </c>
      <c r="AD52" s="429"/>
      <c r="AE52" s="290" t="e">
        <f t="shared" ref="AE52" si="32">AC52/AA52</f>
        <v>#DIV/0!</v>
      </c>
      <c r="AF52" s="200"/>
      <c r="AG52" s="201"/>
      <c r="AH52" s="222"/>
      <c r="AI52" s="223"/>
      <c r="AJ52" s="223"/>
      <c r="AK52" s="223"/>
      <c r="AL52" s="223"/>
      <c r="AM52" s="223"/>
      <c r="AN52" s="223"/>
      <c r="AO52" s="223"/>
      <c r="AP52" s="223"/>
      <c r="AQ52" s="223"/>
      <c r="AR52" s="223"/>
      <c r="AS52" s="223"/>
      <c r="AT52" s="223"/>
      <c r="AU52" s="223"/>
      <c r="AV52" s="223"/>
      <c r="AW52" s="223"/>
      <c r="AX52" s="223"/>
      <c r="AY52" s="223"/>
      <c r="AZ52" s="223"/>
      <c r="BA52" s="223"/>
      <c r="BB52" s="223"/>
    </row>
    <row r="53" spans="2:54" s="1" customFormat="1" ht="15" thickBot="1" x14ac:dyDescent="0.4">
      <c r="B53" s="134"/>
      <c r="C53" s="134"/>
      <c r="D53" s="135"/>
      <c r="E53" s="203"/>
      <c r="F53" s="135"/>
      <c r="G53" s="204"/>
      <c r="H53" s="204"/>
      <c r="J53" s="289"/>
      <c r="K53" s="419"/>
      <c r="L53" s="420"/>
      <c r="M53" s="419"/>
      <c r="N53" s="420"/>
      <c r="O53" s="421"/>
      <c r="P53" s="422"/>
      <c r="Q53" s="416"/>
      <c r="R53" s="417"/>
      <c r="S53" s="416"/>
      <c r="T53" s="417"/>
      <c r="U53" s="416"/>
      <c r="V53" s="417"/>
      <c r="W53" s="416"/>
      <c r="X53" s="417"/>
      <c r="Y53" s="416"/>
      <c r="Z53" s="417"/>
      <c r="AA53" s="416"/>
      <c r="AB53" s="417"/>
      <c r="AC53" s="416"/>
      <c r="AD53" s="417"/>
      <c r="AE53" s="291"/>
      <c r="AF53" s="200"/>
      <c r="AG53" s="201"/>
      <c r="AH53" s="150"/>
      <c r="AI53" s="195"/>
      <c r="AJ53" s="195"/>
      <c r="AK53" s="195"/>
      <c r="AL53" s="195"/>
      <c r="AM53" s="196"/>
      <c r="AN53" s="224"/>
      <c r="AO53" s="224"/>
      <c r="AP53" s="224"/>
      <c r="AQ53" s="224"/>
      <c r="AR53" s="224"/>
      <c r="AS53" s="224"/>
      <c r="AT53" s="224"/>
      <c r="AU53" s="224"/>
      <c r="AV53" s="224"/>
      <c r="AW53" s="224"/>
      <c r="AX53" s="224"/>
      <c r="AY53" s="224"/>
      <c r="AZ53" s="224"/>
      <c r="BA53" s="224"/>
      <c r="BB53" s="224"/>
    </row>
    <row r="54" spans="2:54" s="1" customFormat="1" ht="15" thickBot="1" x14ac:dyDescent="0.4">
      <c r="B54" s="202">
        <f>B52+1</f>
        <v>11</v>
      </c>
      <c r="C54" s="123"/>
      <c r="D54" s="123"/>
      <c r="E54" s="132"/>
      <c r="F54" s="133">
        <v>1</v>
      </c>
      <c r="G54" s="124">
        <f>ROUNDUP(Y54,2)</f>
        <v>0</v>
      </c>
      <c r="H54" s="124">
        <f t="shared" ref="H54" si="33">ROUNDUP(F54*G54,2)</f>
        <v>0</v>
      </c>
      <c r="J54" s="289"/>
      <c r="K54" s="423">
        <v>0</v>
      </c>
      <c r="L54" s="423"/>
      <c r="M54" s="424">
        <f>ROUNDUP(F54*K54,2)</f>
        <v>0</v>
      </c>
      <c r="N54" s="424"/>
      <c r="O54" s="271">
        <v>0</v>
      </c>
      <c r="P54" s="271">
        <v>0</v>
      </c>
      <c r="Q54" s="425">
        <f>ROUNDUP((O54*$P$15+P54*$T$16),2)</f>
        <v>0</v>
      </c>
      <c r="R54" s="426"/>
      <c r="S54" s="424">
        <f>ROUNDUP(F54*Q54,2)</f>
        <v>0</v>
      </c>
      <c r="T54" s="424"/>
      <c r="U54" s="427">
        <f>ROUNDUP(K54+Q54,2)</f>
        <v>0</v>
      </c>
      <c r="V54" s="427"/>
      <c r="W54" s="424">
        <f>ROUNDUP(F54*U54,2)</f>
        <v>0</v>
      </c>
      <c r="X54" s="424"/>
      <c r="Y54" s="428">
        <f>ROUNDUP(K54/$Y$14+Q54/$Y$9,2)</f>
        <v>0</v>
      </c>
      <c r="Z54" s="428"/>
      <c r="AA54" s="424">
        <f>ROUNDUP(F54*Y54,2)</f>
        <v>0</v>
      </c>
      <c r="AB54" s="424"/>
      <c r="AC54" s="429">
        <f>ROUNDUP(AA54-W54,2)</f>
        <v>0</v>
      </c>
      <c r="AD54" s="429"/>
      <c r="AE54" s="290" t="e">
        <f t="shared" ref="AE54" si="34">AC54/AA54</f>
        <v>#DIV/0!</v>
      </c>
      <c r="AF54" s="200"/>
      <c r="AG54" s="201"/>
      <c r="AH54" s="225"/>
      <c r="AI54" s="226"/>
      <c r="AJ54" s="226"/>
      <c r="AK54" s="226"/>
      <c r="AL54" s="226"/>
      <c r="AM54" s="227"/>
      <c r="AN54" s="227"/>
      <c r="AO54" s="227"/>
      <c r="AP54" s="227"/>
      <c r="AQ54" s="227"/>
      <c r="AR54" s="227"/>
      <c r="AS54" s="227"/>
      <c r="AT54" s="227"/>
      <c r="AU54" s="227"/>
      <c r="AV54" s="227"/>
      <c r="AW54" s="227"/>
      <c r="AX54" s="227"/>
      <c r="AY54" s="227"/>
      <c r="AZ54" s="227"/>
      <c r="BA54" s="227"/>
      <c r="BB54" s="227"/>
    </row>
    <row r="55" spans="2:54" s="1" customFormat="1" ht="15" thickBot="1" x14ac:dyDescent="0.4">
      <c r="B55" s="134"/>
      <c r="C55" s="134"/>
      <c r="D55" s="135"/>
      <c r="E55" s="203"/>
      <c r="F55" s="135"/>
      <c r="G55" s="204"/>
      <c r="H55" s="204"/>
      <c r="J55" s="289"/>
      <c r="K55" s="419"/>
      <c r="L55" s="420"/>
      <c r="M55" s="419"/>
      <c r="N55" s="420"/>
      <c r="O55" s="421"/>
      <c r="P55" s="422"/>
      <c r="Q55" s="416"/>
      <c r="R55" s="417"/>
      <c r="S55" s="416"/>
      <c r="T55" s="417"/>
      <c r="U55" s="416"/>
      <c r="V55" s="417"/>
      <c r="W55" s="416"/>
      <c r="X55" s="417"/>
      <c r="Y55" s="416"/>
      <c r="Z55" s="417"/>
      <c r="AA55" s="416"/>
      <c r="AB55" s="417"/>
      <c r="AC55" s="416"/>
      <c r="AD55" s="417"/>
      <c r="AE55" s="291"/>
      <c r="AF55" s="200"/>
      <c r="AG55" s="201"/>
      <c r="AH55" s="200"/>
      <c r="AI55" s="228"/>
      <c r="AJ55" s="228"/>
      <c r="AK55" s="228"/>
      <c r="AL55" s="228"/>
      <c r="AM55" s="229"/>
      <c r="AN55" s="229"/>
      <c r="AO55" s="229"/>
      <c r="AP55" s="229"/>
      <c r="AQ55" s="229"/>
      <c r="AR55" s="229"/>
      <c r="AS55" s="229"/>
      <c r="AT55" s="229"/>
      <c r="AU55" s="229"/>
      <c r="AV55" s="229"/>
      <c r="AW55" s="229"/>
      <c r="AX55" s="229"/>
      <c r="AY55" s="229"/>
      <c r="AZ55" s="229"/>
      <c r="BA55" s="229"/>
      <c r="BB55" s="229"/>
    </row>
    <row r="56" spans="2:54" s="1" customFormat="1" ht="15" thickBot="1" x14ac:dyDescent="0.4">
      <c r="B56" s="202">
        <f>B54+1</f>
        <v>12</v>
      </c>
      <c r="C56" s="123"/>
      <c r="D56" s="123"/>
      <c r="E56" s="132"/>
      <c r="F56" s="133">
        <v>1</v>
      </c>
      <c r="G56" s="124">
        <f>ROUNDUP(Y56,2)</f>
        <v>0</v>
      </c>
      <c r="H56" s="124">
        <f t="shared" ref="H56" si="35">ROUNDUP(F56*G56,2)</f>
        <v>0</v>
      </c>
      <c r="J56" s="289"/>
      <c r="K56" s="423">
        <v>0</v>
      </c>
      <c r="L56" s="423"/>
      <c r="M56" s="424">
        <f>ROUNDUP(F56*K56,2)</f>
        <v>0</v>
      </c>
      <c r="N56" s="424"/>
      <c r="O56" s="271">
        <v>0</v>
      </c>
      <c r="P56" s="271">
        <v>0</v>
      </c>
      <c r="Q56" s="425">
        <f>ROUNDUP((O56*$P$15+P56*$T$16),2)</f>
        <v>0</v>
      </c>
      <c r="R56" s="426"/>
      <c r="S56" s="424">
        <f>ROUNDUP(F56*Q56,2)</f>
        <v>0</v>
      </c>
      <c r="T56" s="424"/>
      <c r="U56" s="427">
        <f>ROUNDUP(K56+Q56,2)</f>
        <v>0</v>
      </c>
      <c r="V56" s="427"/>
      <c r="W56" s="424">
        <f>ROUNDUP(F56*U56,2)</f>
        <v>0</v>
      </c>
      <c r="X56" s="424"/>
      <c r="Y56" s="428">
        <f>ROUNDUP(K56/$Y$14+Q56/$Y$9,2)</f>
        <v>0</v>
      </c>
      <c r="Z56" s="428"/>
      <c r="AA56" s="424">
        <f>ROUNDUP(F56*Y56,2)</f>
        <v>0</v>
      </c>
      <c r="AB56" s="424"/>
      <c r="AC56" s="429">
        <f>ROUNDUP(AA56-W56,2)</f>
        <v>0</v>
      </c>
      <c r="AD56" s="429"/>
      <c r="AE56" s="290" t="e">
        <f t="shared" ref="AE56" si="36">AC56/AA56</f>
        <v>#DIV/0!</v>
      </c>
      <c r="AF56" s="200"/>
      <c r="AG56" s="201"/>
      <c r="AH56" s="200"/>
      <c r="AI56" s="228"/>
      <c r="AJ56" s="228"/>
      <c r="AK56" s="228"/>
      <c r="AL56" s="228"/>
      <c r="AM56" s="229"/>
      <c r="AN56" s="229"/>
      <c r="AO56" s="229"/>
      <c r="AP56" s="229"/>
      <c r="AQ56" s="229"/>
      <c r="AR56" s="229"/>
      <c r="AS56" s="229"/>
      <c r="AT56" s="229"/>
      <c r="AU56" s="229"/>
      <c r="AV56" s="229"/>
      <c r="AW56" s="229"/>
      <c r="AX56" s="229"/>
      <c r="AY56" s="229"/>
      <c r="AZ56" s="229"/>
      <c r="BA56" s="229"/>
      <c r="BB56" s="229"/>
    </row>
    <row r="57" spans="2:54" s="1" customFormat="1" ht="15" thickBot="1" x14ac:dyDescent="0.4">
      <c r="B57" s="134"/>
      <c r="C57" s="134"/>
      <c r="D57" s="135"/>
      <c r="E57" s="203"/>
      <c r="F57" s="135"/>
      <c r="G57" s="204"/>
      <c r="H57" s="204"/>
      <c r="J57" s="289"/>
      <c r="K57" s="419"/>
      <c r="L57" s="420"/>
      <c r="M57" s="419"/>
      <c r="N57" s="420"/>
      <c r="O57" s="421"/>
      <c r="P57" s="422"/>
      <c r="Q57" s="416"/>
      <c r="R57" s="417"/>
      <c r="S57" s="416"/>
      <c r="T57" s="417"/>
      <c r="U57" s="416"/>
      <c r="V57" s="417"/>
      <c r="W57" s="416"/>
      <c r="X57" s="417"/>
      <c r="Y57" s="416"/>
      <c r="Z57" s="417"/>
      <c r="AA57" s="416"/>
      <c r="AB57" s="417"/>
      <c r="AC57" s="416"/>
      <c r="AD57" s="417"/>
      <c r="AE57" s="291"/>
      <c r="AF57" s="200"/>
      <c r="AG57" s="201"/>
      <c r="AH57" s="150"/>
      <c r="AI57" s="431"/>
      <c r="AJ57" s="431"/>
      <c r="AK57" s="431"/>
      <c r="AL57" s="431"/>
      <c r="AM57" s="157"/>
      <c r="AN57" s="157"/>
      <c r="AO57" s="157"/>
      <c r="AP57" s="157"/>
      <c r="AQ57" s="157"/>
      <c r="AR57" s="157"/>
      <c r="AS57" s="157"/>
      <c r="AT57" s="157"/>
      <c r="AU57" s="157"/>
      <c r="AV57" s="157"/>
      <c r="AW57" s="157"/>
      <c r="AX57" s="157"/>
      <c r="AY57" s="157"/>
      <c r="AZ57" s="157"/>
      <c r="BA57" s="157"/>
      <c r="BB57" s="157"/>
    </row>
    <row r="58" spans="2:54" s="1" customFormat="1" ht="15" thickBot="1" x14ac:dyDescent="0.4">
      <c r="B58" s="202">
        <f>B56+1</f>
        <v>13</v>
      </c>
      <c r="C58" s="123"/>
      <c r="D58" s="123"/>
      <c r="E58" s="132"/>
      <c r="F58" s="133">
        <v>1</v>
      </c>
      <c r="G58" s="124">
        <f>ROUNDUP(Y58,2)</f>
        <v>0</v>
      </c>
      <c r="H58" s="124">
        <f t="shared" ref="H58" si="37">ROUNDUP(F58*G58,2)</f>
        <v>0</v>
      </c>
      <c r="J58" s="289"/>
      <c r="K58" s="423">
        <v>0</v>
      </c>
      <c r="L58" s="423"/>
      <c r="M58" s="424">
        <f>ROUNDUP(F58*K58,2)</f>
        <v>0</v>
      </c>
      <c r="N58" s="424"/>
      <c r="O58" s="271">
        <v>0</v>
      </c>
      <c r="P58" s="271">
        <v>0</v>
      </c>
      <c r="Q58" s="425">
        <f>ROUNDUP((O58*$P$15+P58*$T$16),2)</f>
        <v>0</v>
      </c>
      <c r="R58" s="426"/>
      <c r="S58" s="424">
        <f>ROUNDUP(F58*Q58,2)</f>
        <v>0</v>
      </c>
      <c r="T58" s="424"/>
      <c r="U58" s="427">
        <f>ROUNDUP(K58+Q58,2)</f>
        <v>0</v>
      </c>
      <c r="V58" s="427"/>
      <c r="W58" s="424">
        <f>ROUNDUP(F58*U58,2)</f>
        <v>0</v>
      </c>
      <c r="X58" s="424"/>
      <c r="Y58" s="428">
        <f>ROUNDUP(K58/$Y$14+Q58/$Y$9,2)</f>
        <v>0</v>
      </c>
      <c r="Z58" s="428"/>
      <c r="AA58" s="424">
        <f>ROUNDUP(F58*Y58,2)</f>
        <v>0</v>
      </c>
      <c r="AB58" s="424"/>
      <c r="AC58" s="429">
        <f>ROUNDUP(AA58-W58,2)</f>
        <v>0</v>
      </c>
      <c r="AD58" s="429"/>
      <c r="AE58" s="290" t="e">
        <f t="shared" ref="AE58" si="38">AC58/AA58</f>
        <v>#DIV/0!</v>
      </c>
      <c r="AF58" s="200"/>
      <c r="AG58" s="201"/>
      <c r="AH58" s="216"/>
      <c r="AI58" s="217"/>
      <c r="AJ58" s="217"/>
      <c r="AK58" s="217"/>
      <c r="AL58" s="217"/>
      <c r="AM58" s="218"/>
      <c r="AN58" s="219"/>
      <c r="AO58" s="219"/>
      <c r="AP58" s="217"/>
      <c r="AQ58" s="217"/>
      <c r="AR58" s="217"/>
      <c r="AS58" s="217"/>
      <c r="AT58" s="220"/>
      <c r="AU58" s="220"/>
      <c r="AV58" s="217"/>
      <c r="AW58" s="217"/>
      <c r="AX58" s="217"/>
      <c r="AY58" s="217"/>
      <c r="AZ58" s="217"/>
      <c r="BA58" s="217"/>
      <c r="BB58" s="217"/>
    </row>
    <row r="59" spans="2:54" s="1" customFormat="1" ht="15" thickBot="1" x14ac:dyDescent="0.4">
      <c r="B59" s="134"/>
      <c r="C59" s="134"/>
      <c r="D59" s="135"/>
      <c r="E59" s="203"/>
      <c r="F59" s="135"/>
      <c r="G59" s="204"/>
      <c r="H59" s="204"/>
      <c r="J59" s="289"/>
      <c r="K59" s="419"/>
      <c r="L59" s="420"/>
      <c r="M59" s="419"/>
      <c r="N59" s="420"/>
      <c r="O59" s="421"/>
      <c r="P59" s="422"/>
      <c r="Q59" s="416"/>
      <c r="R59" s="417"/>
      <c r="S59" s="416"/>
      <c r="T59" s="417"/>
      <c r="U59" s="416"/>
      <c r="V59" s="417"/>
      <c r="W59" s="416"/>
      <c r="X59" s="417"/>
      <c r="Y59" s="416"/>
      <c r="Z59" s="417"/>
      <c r="AA59" s="416"/>
      <c r="AB59" s="417"/>
      <c r="AC59" s="416"/>
      <c r="AD59" s="417"/>
      <c r="AE59" s="291"/>
      <c r="AF59" s="200"/>
      <c r="AG59" s="201"/>
      <c r="AH59" s="216"/>
      <c r="AI59" s="221"/>
      <c r="AJ59" s="221"/>
      <c r="AK59" s="221"/>
      <c r="AL59" s="221"/>
      <c r="AM59" s="221"/>
      <c r="AN59" s="221"/>
      <c r="AO59" s="221"/>
      <c r="AP59" s="221"/>
      <c r="AQ59" s="221"/>
      <c r="AR59" s="221"/>
      <c r="AS59" s="221"/>
      <c r="AT59" s="221"/>
      <c r="AU59" s="221"/>
      <c r="AV59" s="221"/>
      <c r="AW59" s="221"/>
      <c r="AX59" s="221"/>
      <c r="AY59" s="221"/>
      <c r="AZ59" s="221"/>
      <c r="BA59" s="221"/>
      <c r="BB59" s="221"/>
    </row>
    <row r="60" spans="2:54" s="1" customFormat="1" ht="15" thickBot="1" x14ac:dyDescent="0.4">
      <c r="B60" s="202">
        <f>B58+1</f>
        <v>14</v>
      </c>
      <c r="C60" s="123"/>
      <c r="D60" s="123"/>
      <c r="E60" s="132"/>
      <c r="F60" s="133">
        <v>1</v>
      </c>
      <c r="G60" s="124">
        <f>ROUNDUP(Y60,2)</f>
        <v>0</v>
      </c>
      <c r="H60" s="124">
        <f t="shared" ref="H60" si="39">ROUNDUP(F60*G60,2)</f>
        <v>0</v>
      </c>
      <c r="J60" s="289"/>
      <c r="K60" s="423">
        <v>0</v>
      </c>
      <c r="L60" s="423"/>
      <c r="M60" s="424">
        <f>ROUNDUP(F60*K60,2)</f>
        <v>0</v>
      </c>
      <c r="N60" s="424"/>
      <c r="O60" s="271">
        <v>0</v>
      </c>
      <c r="P60" s="271">
        <v>0</v>
      </c>
      <c r="Q60" s="425">
        <f>ROUNDUP((O60*$P$15+P60*$T$16),2)</f>
        <v>0</v>
      </c>
      <c r="R60" s="426"/>
      <c r="S60" s="424">
        <f>ROUNDUP(F60*Q60,2)</f>
        <v>0</v>
      </c>
      <c r="T60" s="424"/>
      <c r="U60" s="427">
        <f>ROUNDUP(K60+Q60,2)</f>
        <v>0</v>
      </c>
      <c r="V60" s="427"/>
      <c r="W60" s="424">
        <f>ROUNDUP(F60*U60,2)</f>
        <v>0</v>
      </c>
      <c r="X60" s="424"/>
      <c r="Y60" s="428">
        <f>ROUNDUP(K60/$Y$14+Q60/$Y$9,2)</f>
        <v>0</v>
      </c>
      <c r="Z60" s="428"/>
      <c r="AA60" s="424">
        <f>ROUNDUP(F60*Y60,2)</f>
        <v>0</v>
      </c>
      <c r="AB60" s="424"/>
      <c r="AC60" s="429">
        <f>ROUNDUP(AA60-W60,2)</f>
        <v>0</v>
      </c>
      <c r="AD60" s="429"/>
      <c r="AE60" s="290" t="e">
        <f t="shared" ref="AE60" si="40">AC60/AA60</f>
        <v>#DIV/0!</v>
      </c>
      <c r="AF60" s="200"/>
      <c r="AG60" s="201"/>
      <c r="AH60" s="222"/>
      <c r="AI60" s="223"/>
      <c r="AJ60" s="223"/>
      <c r="AK60" s="223"/>
      <c r="AL60" s="223"/>
      <c r="AM60" s="223"/>
      <c r="AN60" s="223"/>
      <c r="AO60" s="223"/>
      <c r="AP60" s="223"/>
      <c r="AQ60" s="223"/>
      <c r="AR60" s="223"/>
      <c r="AS60" s="223"/>
      <c r="AT60" s="223"/>
      <c r="AU60" s="223"/>
      <c r="AV60" s="223"/>
      <c r="AW60" s="223"/>
      <c r="AX60" s="223"/>
      <c r="AY60" s="223"/>
      <c r="AZ60" s="223"/>
      <c r="BA60" s="223"/>
      <c r="BB60" s="223"/>
    </row>
    <row r="61" spans="2:54" s="1" customFormat="1" ht="15" thickBot="1" x14ac:dyDescent="0.4">
      <c r="B61" s="134"/>
      <c r="C61" s="134"/>
      <c r="D61" s="135"/>
      <c r="E61" s="203"/>
      <c r="F61" s="135"/>
      <c r="G61" s="204"/>
      <c r="H61" s="204"/>
      <c r="J61" s="289"/>
      <c r="K61" s="419"/>
      <c r="L61" s="420"/>
      <c r="M61" s="419"/>
      <c r="N61" s="420"/>
      <c r="O61" s="421"/>
      <c r="P61" s="422"/>
      <c r="Q61" s="416"/>
      <c r="R61" s="417"/>
      <c r="S61" s="416"/>
      <c r="T61" s="417"/>
      <c r="U61" s="416"/>
      <c r="V61" s="417"/>
      <c r="W61" s="416"/>
      <c r="X61" s="417"/>
      <c r="Y61" s="416"/>
      <c r="Z61" s="417"/>
      <c r="AA61" s="416"/>
      <c r="AB61" s="417"/>
      <c r="AC61" s="416"/>
      <c r="AD61" s="417"/>
      <c r="AE61" s="291"/>
      <c r="AF61" s="200"/>
      <c r="AG61" s="201"/>
      <c r="AH61" s="150"/>
      <c r="AI61" s="195"/>
      <c r="AJ61" s="195"/>
      <c r="AK61" s="195"/>
      <c r="AL61" s="195"/>
      <c r="AM61" s="196"/>
      <c r="AN61" s="224"/>
      <c r="AO61" s="224"/>
      <c r="AP61" s="224"/>
      <c r="AQ61" s="224"/>
      <c r="AR61" s="224"/>
      <c r="AS61" s="224"/>
      <c r="AT61" s="224"/>
      <c r="AU61" s="224"/>
      <c r="AV61" s="224"/>
      <c r="AW61" s="224"/>
      <c r="AX61" s="224"/>
      <c r="AY61" s="224"/>
      <c r="AZ61" s="224"/>
      <c r="BA61" s="224"/>
      <c r="BB61" s="224"/>
    </row>
    <row r="62" spans="2:54" s="1" customFormat="1" ht="15" thickBot="1" x14ac:dyDescent="0.4">
      <c r="B62" s="202">
        <f>B60+1</f>
        <v>15</v>
      </c>
      <c r="C62" s="123"/>
      <c r="D62" s="123"/>
      <c r="E62" s="132"/>
      <c r="F62" s="133">
        <v>1</v>
      </c>
      <c r="G62" s="124">
        <f>ROUNDUP(Y62,2)</f>
        <v>0</v>
      </c>
      <c r="H62" s="124">
        <f t="shared" ref="H62" si="41">ROUNDUP(F62*G62,2)</f>
        <v>0</v>
      </c>
      <c r="J62" s="289"/>
      <c r="K62" s="423">
        <v>0</v>
      </c>
      <c r="L62" s="423"/>
      <c r="M62" s="424">
        <f>ROUNDUP(F62*K62,2)</f>
        <v>0</v>
      </c>
      <c r="N62" s="424"/>
      <c r="O62" s="271">
        <v>0</v>
      </c>
      <c r="P62" s="271">
        <v>0</v>
      </c>
      <c r="Q62" s="425">
        <f>ROUNDUP((O62*$P$15+P62*$T$16),2)</f>
        <v>0</v>
      </c>
      <c r="R62" s="426"/>
      <c r="S62" s="424">
        <f>ROUNDUP(F62*Q62,2)</f>
        <v>0</v>
      </c>
      <c r="T62" s="424"/>
      <c r="U62" s="427">
        <f>ROUNDUP(K62+Q62,2)</f>
        <v>0</v>
      </c>
      <c r="V62" s="427"/>
      <c r="W62" s="424">
        <f>ROUNDUP(F62*U62,2)</f>
        <v>0</v>
      </c>
      <c r="X62" s="424"/>
      <c r="Y62" s="428">
        <f>ROUNDUP(K62/$Y$14+Q62/$Y$9,2)</f>
        <v>0</v>
      </c>
      <c r="Z62" s="428"/>
      <c r="AA62" s="424">
        <f>ROUNDUP(F62*Y62,2)</f>
        <v>0</v>
      </c>
      <c r="AB62" s="424"/>
      <c r="AC62" s="429">
        <f>ROUNDUP(AA62-W62,2)</f>
        <v>0</v>
      </c>
      <c r="AD62" s="429"/>
      <c r="AE62" s="290" t="e">
        <f t="shared" ref="AE62" si="42">AC62/AA62</f>
        <v>#DIV/0!</v>
      </c>
      <c r="AF62" s="200"/>
      <c r="AG62" s="201"/>
      <c r="AH62" s="225"/>
      <c r="AI62" s="226"/>
      <c r="AJ62" s="226"/>
      <c r="AK62" s="226"/>
      <c r="AL62" s="226"/>
      <c r="AM62" s="227"/>
      <c r="AN62" s="227"/>
      <c r="AO62" s="227"/>
      <c r="AP62" s="227"/>
      <c r="AQ62" s="227"/>
      <c r="AR62" s="227"/>
      <c r="AS62" s="227"/>
      <c r="AT62" s="227"/>
      <c r="AU62" s="227"/>
      <c r="AV62" s="227"/>
      <c r="AW62" s="227"/>
      <c r="AX62" s="227"/>
      <c r="AY62" s="227"/>
      <c r="AZ62" s="227"/>
      <c r="BA62" s="227"/>
      <c r="BB62" s="227"/>
    </row>
    <row r="63" spans="2:54" s="1" customFormat="1" ht="15" thickBot="1" x14ac:dyDescent="0.4">
      <c r="B63" s="134"/>
      <c r="C63" s="134"/>
      <c r="D63" s="135"/>
      <c r="E63" s="203"/>
      <c r="F63" s="135"/>
      <c r="G63" s="204"/>
      <c r="H63" s="204"/>
      <c r="J63" s="289"/>
      <c r="K63" s="419"/>
      <c r="L63" s="420"/>
      <c r="M63" s="419"/>
      <c r="N63" s="420"/>
      <c r="O63" s="421"/>
      <c r="P63" s="422"/>
      <c r="Q63" s="416"/>
      <c r="R63" s="417"/>
      <c r="S63" s="416"/>
      <c r="T63" s="417"/>
      <c r="U63" s="416"/>
      <c r="V63" s="417"/>
      <c r="W63" s="416"/>
      <c r="X63" s="417"/>
      <c r="Y63" s="416"/>
      <c r="Z63" s="417"/>
      <c r="AA63" s="416"/>
      <c r="AB63" s="417"/>
      <c r="AC63" s="416"/>
      <c r="AD63" s="417"/>
      <c r="AE63" s="291"/>
      <c r="AF63" s="200"/>
      <c r="AG63" s="201"/>
      <c r="AH63" s="150"/>
      <c r="AI63" s="431"/>
      <c r="AJ63" s="431"/>
      <c r="AK63" s="431"/>
      <c r="AL63" s="431"/>
      <c r="AM63" s="157"/>
      <c r="AN63" s="157"/>
      <c r="AO63" s="157"/>
      <c r="AP63" s="157"/>
      <c r="AQ63" s="157"/>
      <c r="AR63" s="157"/>
      <c r="AS63" s="157"/>
      <c r="AT63" s="157"/>
      <c r="AU63" s="157"/>
      <c r="AV63" s="157"/>
      <c r="AW63" s="157"/>
      <c r="AX63" s="157"/>
      <c r="AY63" s="157"/>
      <c r="AZ63" s="157"/>
      <c r="BA63" s="157"/>
      <c r="BB63" s="157"/>
    </row>
    <row r="64" spans="2:54" s="1" customFormat="1" ht="15" thickBot="1" x14ac:dyDescent="0.4">
      <c r="B64" s="202">
        <f>B62+1</f>
        <v>16</v>
      </c>
      <c r="C64" s="123"/>
      <c r="D64" s="123"/>
      <c r="E64" s="132"/>
      <c r="F64" s="133">
        <v>1</v>
      </c>
      <c r="G64" s="124">
        <f>ROUNDUP(Y64,2)</f>
        <v>0</v>
      </c>
      <c r="H64" s="124">
        <f t="shared" ref="H64" si="43">ROUNDUP(F64*G64,2)</f>
        <v>0</v>
      </c>
      <c r="J64" s="289"/>
      <c r="K64" s="423">
        <v>0</v>
      </c>
      <c r="L64" s="423"/>
      <c r="M64" s="424">
        <f>ROUNDUP(F64*K64,2)</f>
        <v>0</v>
      </c>
      <c r="N64" s="424"/>
      <c r="O64" s="271">
        <v>0</v>
      </c>
      <c r="P64" s="271">
        <v>0</v>
      </c>
      <c r="Q64" s="425">
        <f>ROUNDUP((O64*$P$15+P64*$T$16),2)</f>
        <v>0</v>
      </c>
      <c r="R64" s="426"/>
      <c r="S64" s="424">
        <f>ROUNDUP(F64*Q64,2)</f>
        <v>0</v>
      </c>
      <c r="T64" s="424"/>
      <c r="U64" s="427">
        <f>ROUNDUP(K64+Q64,2)</f>
        <v>0</v>
      </c>
      <c r="V64" s="427"/>
      <c r="W64" s="424">
        <f>ROUNDUP(F64*U64,2)</f>
        <v>0</v>
      </c>
      <c r="X64" s="424"/>
      <c r="Y64" s="428">
        <f>ROUNDUP(K64/$Y$14+Q64/$Y$9,2)</f>
        <v>0</v>
      </c>
      <c r="Z64" s="428"/>
      <c r="AA64" s="424">
        <f>ROUNDUP(F64*Y64,2)</f>
        <v>0</v>
      </c>
      <c r="AB64" s="424"/>
      <c r="AC64" s="429">
        <f>ROUNDUP(AA64-W64,2)</f>
        <v>0</v>
      </c>
      <c r="AD64" s="429"/>
      <c r="AE64" s="290" t="e">
        <f t="shared" ref="AE64" si="44">AC64/AA64</f>
        <v>#DIV/0!</v>
      </c>
      <c r="AF64" s="200"/>
      <c r="AG64" s="201"/>
      <c r="AH64" s="216"/>
      <c r="AI64" s="217"/>
      <c r="AJ64" s="217"/>
      <c r="AK64" s="217"/>
      <c r="AL64" s="217"/>
      <c r="AM64" s="218"/>
      <c r="AN64" s="219"/>
      <c r="AO64" s="219"/>
      <c r="AP64" s="217"/>
      <c r="AQ64" s="217"/>
      <c r="AR64" s="217"/>
      <c r="AS64" s="217"/>
      <c r="AT64" s="220"/>
      <c r="AU64" s="220"/>
      <c r="AV64" s="217"/>
      <c r="AW64" s="217"/>
      <c r="AX64" s="217"/>
      <c r="AY64" s="217"/>
      <c r="AZ64" s="217"/>
      <c r="BA64" s="217"/>
      <c r="BB64" s="217"/>
    </row>
    <row r="65" spans="2:54" s="1" customFormat="1" ht="15" thickBot="1" x14ac:dyDescent="0.4">
      <c r="B65" s="134"/>
      <c r="C65" s="134"/>
      <c r="D65" s="135"/>
      <c r="E65" s="203"/>
      <c r="F65" s="135"/>
      <c r="G65" s="204"/>
      <c r="H65" s="204"/>
      <c r="J65" s="289"/>
      <c r="K65" s="419"/>
      <c r="L65" s="420"/>
      <c r="M65" s="419"/>
      <c r="N65" s="420"/>
      <c r="O65" s="421"/>
      <c r="P65" s="422"/>
      <c r="Q65" s="416"/>
      <c r="R65" s="417"/>
      <c r="S65" s="416"/>
      <c r="T65" s="417"/>
      <c r="U65" s="416"/>
      <c r="V65" s="417"/>
      <c r="W65" s="416"/>
      <c r="X65" s="417"/>
      <c r="Y65" s="416"/>
      <c r="Z65" s="417"/>
      <c r="AA65" s="416"/>
      <c r="AB65" s="417"/>
      <c r="AC65" s="416"/>
      <c r="AD65" s="417"/>
      <c r="AE65" s="291"/>
      <c r="AF65" s="200"/>
      <c r="AG65" s="201"/>
      <c r="AH65" s="216"/>
      <c r="AI65" s="221"/>
      <c r="AJ65" s="221"/>
      <c r="AK65" s="221"/>
      <c r="AL65" s="221"/>
      <c r="AM65" s="221"/>
      <c r="AN65" s="221"/>
      <c r="AO65" s="221"/>
      <c r="AP65" s="221"/>
      <c r="AQ65" s="221"/>
      <c r="AR65" s="221"/>
      <c r="AS65" s="221"/>
      <c r="AT65" s="221"/>
      <c r="AU65" s="221"/>
      <c r="AV65" s="221"/>
      <c r="AW65" s="221"/>
      <c r="AX65" s="221"/>
      <c r="AY65" s="221"/>
      <c r="AZ65" s="221"/>
      <c r="BA65" s="221"/>
      <c r="BB65" s="221"/>
    </row>
    <row r="66" spans="2:54" s="1" customFormat="1" ht="15" thickBot="1" x14ac:dyDescent="0.4">
      <c r="B66" s="202">
        <f>B64+1</f>
        <v>17</v>
      </c>
      <c r="C66" s="123"/>
      <c r="D66" s="123"/>
      <c r="E66" s="132"/>
      <c r="F66" s="133">
        <v>1</v>
      </c>
      <c r="G66" s="124">
        <f>ROUNDUP(Y66,2)</f>
        <v>0</v>
      </c>
      <c r="H66" s="124">
        <f t="shared" ref="H66" si="45">ROUNDUP(F66*G66,2)</f>
        <v>0</v>
      </c>
      <c r="J66" s="289"/>
      <c r="K66" s="423">
        <v>0</v>
      </c>
      <c r="L66" s="423"/>
      <c r="M66" s="424">
        <f>ROUNDUP(F66*K66,2)</f>
        <v>0</v>
      </c>
      <c r="N66" s="424"/>
      <c r="O66" s="271">
        <v>0</v>
      </c>
      <c r="P66" s="271">
        <v>0</v>
      </c>
      <c r="Q66" s="425">
        <f>ROUNDUP((O66*$P$15+P66*$T$16),2)</f>
        <v>0</v>
      </c>
      <c r="R66" s="426"/>
      <c r="S66" s="424">
        <f>ROUNDUP(F66*Q66,2)</f>
        <v>0</v>
      </c>
      <c r="T66" s="424"/>
      <c r="U66" s="427">
        <f>ROUNDUP(K66+Q66,2)</f>
        <v>0</v>
      </c>
      <c r="V66" s="427"/>
      <c r="W66" s="424">
        <f>ROUNDUP(F66*U66,2)</f>
        <v>0</v>
      </c>
      <c r="X66" s="424"/>
      <c r="Y66" s="428">
        <f>ROUNDUP(K66/$Y$14+Q66/$Y$9,2)</f>
        <v>0</v>
      </c>
      <c r="Z66" s="428"/>
      <c r="AA66" s="424">
        <f>ROUNDUP(F66*Y66,2)</f>
        <v>0</v>
      </c>
      <c r="AB66" s="424"/>
      <c r="AC66" s="429">
        <f>ROUNDUP(AA66-W66,2)</f>
        <v>0</v>
      </c>
      <c r="AD66" s="429"/>
      <c r="AE66" s="290" t="e">
        <f t="shared" ref="AE66" si="46">AC66/AA66</f>
        <v>#DIV/0!</v>
      </c>
      <c r="AF66" s="200"/>
      <c r="AG66" s="201"/>
      <c r="AH66" s="222"/>
      <c r="AI66" s="223"/>
      <c r="AJ66" s="223"/>
      <c r="AK66" s="223"/>
      <c r="AL66" s="223"/>
      <c r="AM66" s="223"/>
      <c r="AN66" s="223"/>
      <c r="AO66" s="223"/>
      <c r="AP66" s="223"/>
      <c r="AQ66" s="223"/>
      <c r="AR66" s="223"/>
      <c r="AS66" s="223"/>
      <c r="AT66" s="223"/>
      <c r="AU66" s="223"/>
      <c r="AV66" s="223"/>
      <c r="AW66" s="223"/>
      <c r="AX66" s="223"/>
      <c r="AY66" s="223"/>
      <c r="AZ66" s="223"/>
      <c r="BA66" s="223"/>
      <c r="BB66" s="223"/>
    </row>
    <row r="67" spans="2:54" s="1" customFormat="1" ht="15" thickBot="1" x14ac:dyDescent="0.4">
      <c r="B67" s="134"/>
      <c r="C67" s="134"/>
      <c r="D67" s="135"/>
      <c r="E67" s="203"/>
      <c r="F67" s="135"/>
      <c r="G67" s="204"/>
      <c r="H67" s="204"/>
      <c r="J67" s="289"/>
      <c r="K67" s="419"/>
      <c r="L67" s="420"/>
      <c r="M67" s="419"/>
      <c r="N67" s="420"/>
      <c r="O67" s="421"/>
      <c r="P67" s="422"/>
      <c r="Q67" s="416"/>
      <c r="R67" s="417"/>
      <c r="S67" s="416"/>
      <c r="T67" s="417"/>
      <c r="U67" s="416"/>
      <c r="V67" s="417"/>
      <c r="W67" s="416"/>
      <c r="X67" s="417"/>
      <c r="Y67" s="416"/>
      <c r="Z67" s="417"/>
      <c r="AA67" s="416"/>
      <c r="AB67" s="417"/>
      <c r="AC67" s="416"/>
      <c r="AD67" s="417"/>
      <c r="AE67" s="291"/>
      <c r="AF67" s="200"/>
      <c r="AG67" s="201"/>
      <c r="AH67" s="150"/>
      <c r="AI67" s="195"/>
      <c r="AJ67" s="195"/>
      <c r="AK67" s="195"/>
      <c r="AL67" s="195"/>
      <c r="AM67" s="196"/>
      <c r="AN67" s="224"/>
      <c r="AO67" s="224"/>
      <c r="AP67" s="224"/>
      <c r="AQ67" s="224"/>
      <c r="AR67" s="224"/>
      <c r="AS67" s="224"/>
      <c r="AT67" s="224"/>
      <c r="AU67" s="224"/>
      <c r="AV67" s="224"/>
      <c r="AW67" s="224"/>
      <c r="AX67" s="224"/>
      <c r="AY67" s="224"/>
      <c r="AZ67" s="224"/>
      <c r="BA67" s="224"/>
      <c r="BB67" s="224"/>
    </row>
    <row r="68" spans="2:54" s="1" customFormat="1" ht="15" thickBot="1" x14ac:dyDescent="0.4">
      <c r="B68" s="202">
        <f>B66+1</f>
        <v>18</v>
      </c>
      <c r="C68" s="123"/>
      <c r="D68" s="123"/>
      <c r="E68" s="132"/>
      <c r="F68" s="133">
        <v>1</v>
      </c>
      <c r="G68" s="124">
        <f>ROUNDUP(Y68,2)</f>
        <v>0</v>
      </c>
      <c r="H68" s="124">
        <f t="shared" ref="H68" si="47">ROUNDUP(F68*G68,2)</f>
        <v>0</v>
      </c>
      <c r="J68" s="289"/>
      <c r="K68" s="423">
        <v>0</v>
      </c>
      <c r="L68" s="423"/>
      <c r="M68" s="424">
        <f>ROUNDUP(F68*K68,2)</f>
        <v>0</v>
      </c>
      <c r="N68" s="424"/>
      <c r="O68" s="271">
        <v>0</v>
      </c>
      <c r="P68" s="271">
        <v>0</v>
      </c>
      <c r="Q68" s="425">
        <f>ROUNDUP((O68*$P$15+P68*$T$16),2)</f>
        <v>0</v>
      </c>
      <c r="R68" s="426"/>
      <c r="S68" s="424">
        <f>ROUNDUP(F68*Q68,2)</f>
        <v>0</v>
      </c>
      <c r="T68" s="424"/>
      <c r="U68" s="427">
        <f>ROUNDUP(K68+Q68,2)</f>
        <v>0</v>
      </c>
      <c r="V68" s="427"/>
      <c r="W68" s="424">
        <f>ROUNDUP(F68*U68,2)</f>
        <v>0</v>
      </c>
      <c r="X68" s="424"/>
      <c r="Y68" s="428">
        <f>ROUNDUP(K68/$Y$14+Q68/$Y$9,2)</f>
        <v>0</v>
      </c>
      <c r="Z68" s="428"/>
      <c r="AA68" s="424">
        <f>ROUNDUP(F68*Y68,2)</f>
        <v>0</v>
      </c>
      <c r="AB68" s="424"/>
      <c r="AC68" s="429">
        <f>ROUNDUP(AA68-W68,2)</f>
        <v>0</v>
      </c>
      <c r="AD68" s="429"/>
      <c r="AE68" s="290" t="e">
        <f t="shared" ref="AE68" si="48">AC68/AA68</f>
        <v>#DIV/0!</v>
      </c>
      <c r="AF68" s="200"/>
      <c r="AG68" s="201"/>
      <c r="AH68" s="225"/>
      <c r="AI68" s="226"/>
      <c r="AJ68" s="226"/>
      <c r="AK68" s="226"/>
      <c r="AL68" s="226"/>
      <c r="AM68" s="227"/>
      <c r="AN68" s="227"/>
      <c r="AO68" s="227"/>
      <c r="AP68" s="227"/>
      <c r="AQ68" s="227"/>
      <c r="AR68" s="227"/>
      <c r="AS68" s="227"/>
      <c r="AT68" s="227"/>
      <c r="AU68" s="227"/>
      <c r="AV68" s="227"/>
      <c r="AW68" s="227"/>
      <c r="AX68" s="227"/>
      <c r="AY68" s="227"/>
      <c r="AZ68" s="227"/>
      <c r="BA68" s="227"/>
      <c r="BB68" s="227"/>
    </row>
    <row r="69" spans="2:54" s="1" customFormat="1" ht="15" thickBot="1" x14ac:dyDescent="0.4">
      <c r="B69" s="134"/>
      <c r="C69" s="134"/>
      <c r="D69" s="135"/>
      <c r="E69" s="203"/>
      <c r="F69" s="135"/>
      <c r="G69" s="204"/>
      <c r="H69" s="204"/>
      <c r="J69" s="289"/>
      <c r="K69" s="419"/>
      <c r="L69" s="420"/>
      <c r="M69" s="419"/>
      <c r="N69" s="420"/>
      <c r="O69" s="421"/>
      <c r="P69" s="422"/>
      <c r="Q69" s="416"/>
      <c r="R69" s="417"/>
      <c r="S69" s="416"/>
      <c r="T69" s="417"/>
      <c r="U69" s="416"/>
      <c r="V69" s="417"/>
      <c r="W69" s="416"/>
      <c r="X69" s="417"/>
      <c r="Y69" s="416"/>
      <c r="Z69" s="417"/>
      <c r="AA69" s="416"/>
      <c r="AB69" s="417"/>
      <c r="AC69" s="416"/>
      <c r="AD69" s="417"/>
      <c r="AE69" s="291"/>
      <c r="AF69" s="200"/>
      <c r="AG69" s="201"/>
      <c r="AH69" s="200"/>
      <c r="AI69" s="228"/>
      <c r="AJ69" s="228"/>
      <c r="AK69" s="228"/>
      <c r="AL69" s="228"/>
      <c r="AM69" s="229"/>
      <c r="AN69" s="229"/>
      <c r="AO69" s="229"/>
      <c r="AP69" s="229"/>
      <c r="AQ69" s="229"/>
      <c r="AR69" s="229"/>
      <c r="AS69" s="229"/>
      <c r="AT69" s="229"/>
      <c r="AU69" s="229"/>
      <c r="AV69" s="229"/>
      <c r="AW69" s="229"/>
      <c r="AX69" s="229"/>
      <c r="AY69" s="229"/>
      <c r="AZ69" s="229"/>
      <c r="BA69" s="229"/>
      <c r="BB69" s="229"/>
    </row>
    <row r="70" spans="2:54" s="1" customFormat="1" ht="15" thickBot="1" x14ac:dyDescent="0.4">
      <c r="B70" s="202">
        <f>B68+1</f>
        <v>19</v>
      </c>
      <c r="C70" s="123"/>
      <c r="D70" s="123"/>
      <c r="E70" s="132"/>
      <c r="F70" s="133">
        <v>1</v>
      </c>
      <c r="G70" s="124">
        <f>ROUNDUP(Y70,2)</f>
        <v>0</v>
      </c>
      <c r="H70" s="124">
        <f t="shared" ref="H70" si="49">ROUNDUP(F70*G70,2)</f>
        <v>0</v>
      </c>
      <c r="J70" s="289"/>
      <c r="K70" s="423">
        <v>0</v>
      </c>
      <c r="L70" s="423"/>
      <c r="M70" s="424">
        <f>ROUNDUP(F70*K70,2)</f>
        <v>0</v>
      </c>
      <c r="N70" s="424"/>
      <c r="O70" s="271">
        <v>0</v>
      </c>
      <c r="P70" s="271">
        <v>0</v>
      </c>
      <c r="Q70" s="425">
        <f>ROUNDUP((O70*$P$15+P70*$T$16),2)</f>
        <v>0</v>
      </c>
      <c r="R70" s="426"/>
      <c r="S70" s="424">
        <f>ROUNDUP(F70*Q70,2)</f>
        <v>0</v>
      </c>
      <c r="T70" s="424"/>
      <c r="U70" s="427">
        <f>ROUNDUP(K70+Q70,2)</f>
        <v>0</v>
      </c>
      <c r="V70" s="427"/>
      <c r="W70" s="424">
        <f>ROUNDUP(F70*U70,2)</f>
        <v>0</v>
      </c>
      <c r="X70" s="424"/>
      <c r="Y70" s="428">
        <f>ROUNDUP(K70/$Y$14+Q70/$Y$9,2)</f>
        <v>0</v>
      </c>
      <c r="Z70" s="428"/>
      <c r="AA70" s="424">
        <f>ROUNDUP(F70*Y70,2)</f>
        <v>0</v>
      </c>
      <c r="AB70" s="424"/>
      <c r="AC70" s="429">
        <f>ROUNDUP(AA70-W70,2)</f>
        <v>0</v>
      </c>
      <c r="AD70" s="429"/>
      <c r="AE70" s="290" t="e">
        <f t="shared" ref="AE70" si="50">AC70/AA70</f>
        <v>#DIV/0!</v>
      </c>
      <c r="AF70" s="200"/>
      <c r="AG70" s="201"/>
      <c r="AH70" s="200"/>
      <c r="AI70" s="228"/>
      <c r="AJ70" s="228"/>
      <c r="AK70" s="228"/>
      <c r="AL70" s="228"/>
      <c r="AM70" s="229"/>
      <c r="AN70" s="229"/>
      <c r="AO70" s="229"/>
      <c r="AP70" s="229"/>
      <c r="AQ70" s="229"/>
      <c r="AR70" s="229"/>
      <c r="AS70" s="229"/>
      <c r="AT70" s="229"/>
      <c r="AU70" s="229"/>
      <c r="AV70" s="229"/>
      <c r="AW70" s="229"/>
      <c r="AX70" s="229"/>
      <c r="AY70" s="229"/>
      <c r="AZ70" s="229"/>
      <c r="BA70" s="229"/>
      <c r="BB70" s="229"/>
    </row>
    <row r="71" spans="2:54" s="1" customFormat="1" ht="15" thickBot="1" x14ac:dyDescent="0.4">
      <c r="B71" s="134"/>
      <c r="C71" s="134"/>
      <c r="D71" s="135"/>
      <c r="E71" s="203"/>
      <c r="F71" s="135"/>
      <c r="G71" s="204"/>
      <c r="H71" s="204"/>
      <c r="J71" s="289"/>
      <c r="K71" s="419"/>
      <c r="L71" s="420"/>
      <c r="M71" s="419"/>
      <c r="N71" s="420"/>
      <c r="O71" s="421"/>
      <c r="P71" s="422"/>
      <c r="Q71" s="416"/>
      <c r="R71" s="417"/>
      <c r="S71" s="416"/>
      <c r="T71" s="417"/>
      <c r="U71" s="416"/>
      <c r="V71" s="417"/>
      <c r="W71" s="416"/>
      <c r="X71" s="417"/>
      <c r="Y71" s="416"/>
      <c r="Z71" s="417"/>
      <c r="AA71" s="416"/>
      <c r="AB71" s="417"/>
      <c r="AC71" s="416"/>
      <c r="AD71" s="417"/>
      <c r="AE71" s="291"/>
      <c r="AF71" s="200"/>
      <c r="AG71" s="201"/>
      <c r="AH71" s="150"/>
      <c r="AI71" s="431"/>
      <c r="AJ71" s="431"/>
      <c r="AK71" s="431"/>
      <c r="AL71" s="431"/>
      <c r="AM71" s="157"/>
      <c r="AN71" s="157"/>
      <c r="AO71" s="157"/>
      <c r="AP71" s="157"/>
      <c r="AQ71" s="157"/>
      <c r="AR71" s="157"/>
      <c r="AS71" s="157"/>
      <c r="AT71" s="157"/>
      <c r="AU71" s="157"/>
      <c r="AV71" s="157"/>
      <c r="AW71" s="157"/>
      <c r="AX71" s="157"/>
      <c r="AY71" s="157"/>
      <c r="AZ71" s="157"/>
      <c r="BA71" s="157"/>
      <c r="BB71" s="157"/>
    </row>
    <row r="72" spans="2:54" s="1" customFormat="1" ht="15" thickBot="1" x14ac:dyDescent="0.4">
      <c r="B72" s="202">
        <f>B70+1</f>
        <v>20</v>
      </c>
      <c r="C72" s="123"/>
      <c r="D72" s="123"/>
      <c r="E72" s="132"/>
      <c r="F72" s="133">
        <v>1</v>
      </c>
      <c r="G72" s="124">
        <f>ROUNDUP(Y72,2)</f>
        <v>0</v>
      </c>
      <c r="H72" s="124">
        <f t="shared" ref="H72" si="51">ROUNDUP(F72*G72,2)</f>
        <v>0</v>
      </c>
      <c r="J72" s="289"/>
      <c r="K72" s="423">
        <v>0</v>
      </c>
      <c r="L72" s="423"/>
      <c r="M72" s="424">
        <f>ROUNDUP(F72*K72,2)</f>
        <v>0</v>
      </c>
      <c r="N72" s="424"/>
      <c r="O72" s="271">
        <v>0</v>
      </c>
      <c r="P72" s="271">
        <v>0</v>
      </c>
      <c r="Q72" s="425">
        <f>ROUNDUP((O72*$P$15+P72*$T$16),2)</f>
        <v>0</v>
      </c>
      <c r="R72" s="426"/>
      <c r="S72" s="424">
        <f>ROUNDUP(F72*Q72,2)</f>
        <v>0</v>
      </c>
      <c r="T72" s="424"/>
      <c r="U72" s="427">
        <f>ROUNDUP(K72+Q72,2)</f>
        <v>0</v>
      </c>
      <c r="V72" s="427"/>
      <c r="W72" s="424">
        <f>ROUNDUP(F72*U72,2)</f>
        <v>0</v>
      </c>
      <c r="X72" s="424"/>
      <c r="Y72" s="428">
        <f>ROUNDUP(K72/$Y$14+Q72/$Y$9,2)</f>
        <v>0</v>
      </c>
      <c r="Z72" s="428"/>
      <c r="AA72" s="424">
        <f>ROUNDUP(F72*Y72,2)</f>
        <v>0</v>
      </c>
      <c r="AB72" s="424"/>
      <c r="AC72" s="429">
        <f>ROUNDUP(AA72-W72,2)</f>
        <v>0</v>
      </c>
      <c r="AD72" s="429"/>
      <c r="AE72" s="290" t="e">
        <f t="shared" ref="AE72" si="52">AC72/AA72</f>
        <v>#DIV/0!</v>
      </c>
      <c r="AF72" s="200"/>
      <c r="AG72" s="201"/>
      <c r="AH72" s="216"/>
      <c r="AI72" s="217"/>
      <c r="AJ72" s="217"/>
      <c r="AK72" s="217"/>
      <c r="AL72" s="217"/>
      <c r="AM72" s="218"/>
      <c r="AN72" s="219"/>
      <c r="AO72" s="219"/>
      <c r="AP72" s="217"/>
      <c r="AQ72" s="217"/>
      <c r="AR72" s="217"/>
      <c r="AS72" s="217"/>
      <c r="AT72" s="220"/>
      <c r="AU72" s="220"/>
      <c r="AV72" s="217"/>
      <c r="AW72" s="217"/>
      <c r="AX72" s="217"/>
      <c r="AY72" s="217"/>
      <c r="AZ72" s="217"/>
      <c r="BA72" s="217"/>
      <c r="BB72" s="217"/>
    </row>
    <row r="73" spans="2:54" s="1" customFormat="1" ht="15" thickBot="1" x14ac:dyDescent="0.4">
      <c r="B73" s="134"/>
      <c r="C73" s="134"/>
      <c r="D73" s="135"/>
      <c r="E73" s="203"/>
      <c r="F73" s="135"/>
      <c r="G73" s="204"/>
      <c r="H73" s="204"/>
      <c r="J73" s="289"/>
      <c r="K73" s="419"/>
      <c r="L73" s="420"/>
      <c r="M73" s="419"/>
      <c r="N73" s="420"/>
      <c r="O73" s="421"/>
      <c r="P73" s="422"/>
      <c r="Q73" s="416"/>
      <c r="R73" s="417"/>
      <c r="S73" s="416"/>
      <c r="T73" s="417"/>
      <c r="U73" s="416"/>
      <c r="V73" s="417"/>
      <c r="W73" s="416"/>
      <c r="X73" s="417"/>
      <c r="Y73" s="416"/>
      <c r="Z73" s="417"/>
      <c r="AA73" s="416"/>
      <c r="AB73" s="417"/>
      <c r="AC73" s="416"/>
      <c r="AD73" s="417"/>
      <c r="AE73" s="291"/>
      <c r="AF73" s="200"/>
      <c r="AG73" s="201"/>
      <c r="AH73" s="216"/>
      <c r="AI73" s="221"/>
      <c r="AJ73" s="221"/>
      <c r="AK73" s="221"/>
      <c r="AL73" s="221"/>
      <c r="AM73" s="221"/>
      <c r="AN73" s="221"/>
      <c r="AO73" s="221"/>
      <c r="AP73" s="221"/>
      <c r="AQ73" s="221"/>
      <c r="AR73" s="221"/>
      <c r="AS73" s="221"/>
      <c r="AT73" s="221"/>
      <c r="AU73" s="221"/>
      <c r="AV73" s="221"/>
      <c r="AW73" s="221"/>
      <c r="AX73" s="221"/>
      <c r="AY73" s="221"/>
      <c r="AZ73" s="221"/>
      <c r="BA73" s="221"/>
      <c r="BB73" s="221"/>
    </row>
    <row r="74" spans="2:54" s="1" customFormat="1" ht="15" thickBot="1" x14ac:dyDescent="0.4">
      <c r="B74" s="202">
        <f>B72+1</f>
        <v>21</v>
      </c>
      <c r="C74" s="123"/>
      <c r="D74" s="123"/>
      <c r="E74" s="132"/>
      <c r="F74" s="133">
        <v>1</v>
      </c>
      <c r="G74" s="124">
        <f>ROUNDUP(Y74,2)</f>
        <v>0</v>
      </c>
      <c r="H74" s="124">
        <f t="shared" ref="H74" si="53">ROUNDUP(F74*G74,2)</f>
        <v>0</v>
      </c>
      <c r="J74" s="289"/>
      <c r="K74" s="423">
        <v>0</v>
      </c>
      <c r="L74" s="423"/>
      <c r="M74" s="424">
        <f>ROUNDUP(F74*K74,2)</f>
        <v>0</v>
      </c>
      <c r="N74" s="424"/>
      <c r="O74" s="271">
        <v>0</v>
      </c>
      <c r="P74" s="271">
        <v>0</v>
      </c>
      <c r="Q74" s="425">
        <f>ROUNDUP((O74*$P$15+P74*$T$16),2)</f>
        <v>0</v>
      </c>
      <c r="R74" s="426"/>
      <c r="S74" s="424">
        <f>ROUNDUP(F74*Q74,2)</f>
        <v>0</v>
      </c>
      <c r="T74" s="424"/>
      <c r="U74" s="427">
        <f>ROUNDUP(K74+Q74,2)</f>
        <v>0</v>
      </c>
      <c r="V74" s="427"/>
      <c r="W74" s="424">
        <f>ROUNDUP(F74*U74,2)</f>
        <v>0</v>
      </c>
      <c r="X74" s="424"/>
      <c r="Y74" s="428">
        <f>ROUNDUP(K74/$Y$14+Q74/$Y$9,2)</f>
        <v>0</v>
      </c>
      <c r="Z74" s="428"/>
      <c r="AA74" s="424">
        <f>ROUNDUP(F74*Y74,2)</f>
        <v>0</v>
      </c>
      <c r="AB74" s="424"/>
      <c r="AC74" s="429">
        <f>ROUNDUP(AA74-W74,2)</f>
        <v>0</v>
      </c>
      <c r="AD74" s="429"/>
      <c r="AE74" s="290" t="e">
        <f t="shared" ref="AE74" si="54">AC74/AA74</f>
        <v>#DIV/0!</v>
      </c>
      <c r="AF74" s="200"/>
      <c r="AG74" s="201"/>
      <c r="AH74" s="222"/>
      <c r="AI74" s="223"/>
      <c r="AJ74" s="223"/>
      <c r="AK74" s="223"/>
      <c r="AL74" s="223"/>
      <c r="AM74" s="223"/>
      <c r="AN74" s="223"/>
      <c r="AO74" s="223"/>
      <c r="AP74" s="223"/>
      <c r="AQ74" s="223"/>
      <c r="AR74" s="223"/>
      <c r="AS74" s="223"/>
      <c r="AT74" s="223"/>
      <c r="AU74" s="223"/>
      <c r="AV74" s="223"/>
      <c r="AW74" s="223"/>
      <c r="AX74" s="223"/>
      <c r="AY74" s="223"/>
      <c r="AZ74" s="223"/>
      <c r="BA74" s="223"/>
      <c r="BB74" s="223"/>
    </row>
    <row r="75" spans="2:54" s="1" customFormat="1" ht="15" thickBot="1" x14ac:dyDescent="0.4">
      <c r="B75" s="134"/>
      <c r="C75" s="134"/>
      <c r="D75" s="135"/>
      <c r="E75" s="203"/>
      <c r="F75" s="135"/>
      <c r="G75" s="204"/>
      <c r="H75" s="204"/>
      <c r="J75" s="289"/>
      <c r="K75" s="419"/>
      <c r="L75" s="420"/>
      <c r="M75" s="419"/>
      <c r="N75" s="420"/>
      <c r="O75" s="421"/>
      <c r="P75" s="422"/>
      <c r="Q75" s="416"/>
      <c r="R75" s="417"/>
      <c r="S75" s="416"/>
      <c r="T75" s="417"/>
      <c r="U75" s="416"/>
      <c r="V75" s="417"/>
      <c r="W75" s="416"/>
      <c r="X75" s="417"/>
      <c r="Y75" s="416"/>
      <c r="Z75" s="417"/>
      <c r="AA75" s="416"/>
      <c r="AB75" s="417"/>
      <c r="AC75" s="416"/>
      <c r="AD75" s="417"/>
      <c r="AE75" s="291"/>
      <c r="AF75" s="200"/>
      <c r="AG75" s="201"/>
      <c r="AH75" s="430"/>
      <c r="AI75" s="430"/>
      <c r="AJ75" s="430"/>
      <c r="AK75" s="430"/>
      <c r="AL75" s="430"/>
      <c r="AM75" s="430"/>
      <c r="AN75" s="430"/>
      <c r="AO75" s="430"/>
      <c r="AP75" s="430"/>
      <c r="AQ75" s="430"/>
      <c r="AR75" s="430"/>
      <c r="AS75" s="430"/>
      <c r="AT75" s="430"/>
      <c r="AU75" s="430"/>
      <c r="AV75" s="430"/>
      <c r="AW75" s="430"/>
      <c r="AX75" s="430"/>
      <c r="AY75" s="430"/>
      <c r="AZ75" s="430"/>
      <c r="BA75" s="430"/>
      <c r="BB75" s="430"/>
    </row>
    <row r="76" spans="2:54" s="1" customFormat="1" ht="15" thickBot="1" x14ac:dyDescent="0.4">
      <c r="B76" s="202">
        <f>B74+1</f>
        <v>22</v>
      </c>
      <c r="C76" s="123"/>
      <c r="D76" s="123"/>
      <c r="E76" s="132"/>
      <c r="F76" s="133">
        <v>1</v>
      </c>
      <c r="G76" s="124">
        <f>ROUNDUP(Y76,2)</f>
        <v>0</v>
      </c>
      <c r="H76" s="124">
        <f t="shared" ref="H76" si="55">ROUNDUP(F76*G76,2)</f>
        <v>0</v>
      </c>
      <c r="J76" s="289"/>
      <c r="K76" s="423">
        <v>0</v>
      </c>
      <c r="L76" s="423"/>
      <c r="M76" s="424">
        <f>ROUNDUP(F76*K76,2)</f>
        <v>0</v>
      </c>
      <c r="N76" s="424"/>
      <c r="O76" s="271">
        <v>0</v>
      </c>
      <c r="P76" s="271">
        <v>0</v>
      </c>
      <c r="Q76" s="425">
        <f>ROUNDUP((O76*$P$15+P76*$T$16),2)</f>
        <v>0</v>
      </c>
      <c r="R76" s="426"/>
      <c r="S76" s="424">
        <f>ROUNDUP(F76*Q76,2)</f>
        <v>0</v>
      </c>
      <c r="T76" s="424"/>
      <c r="U76" s="427">
        <f>ROUNDUP(K76+Q76,2)</f>
        <v>0</v>
      </c>
      <c r="V76" s="427"/>
      <c r="W76" s="424">
        <f>ROUNDUP(F76*U76,2)</f>
        <v>0</v>
      </c>
      <c r="X76" s="424"/>
      <c r="Y76" s="428">
        <f>ROUNDUP(K76/$Y$14+Q76/$Y$9,2)</f>
        <v>0</v>
      </c>
      <c r="Z76" s="428"/>
      <c r="AA76" s="424">
        <f>ROUNDUP(F76*Y76,2)</f>
        <v>0</v>
      </c>
      <c r="AB76" s="424"/>
      <c r="AC76" s="429">
        <f>ROUNDUP(AA76-W76,2)</f>
        <v>0</v>
      </c>
      <c r="AD76" s="429"/>
      <c r="AE76" s="290" t="e">
        <f t="shared" ref="AE76" si="56">AC76/AA76</f>
        <v>#DIV/0!</v>
      </c>
      <c r="AF76" s="200"/>
      <c r="AG76" s="201"/>
      <c r="AH76" s="150"/>
      <c r="AI76" s="195"/>
      <c r="AJ76" s="195"/>
      <c r="AK76" s="195"/>
      <c r="AL76" s="195"/>
      <c r="AM76" s="196"/>
      <c r="AN76" s="224"/>
      <c r="AO76" s="224"/>
      <c r="AP76" s="224"/>
      <c r="AQ76" s="224"/>
      <c r="AR76" s="224"/>
      <c r="AS76" s="224"/>
      <c r="AT76" s="224"/>
      <c r="AU76" s="224"/>
      <c r="AV76" s="224"/>
      <c r="AW76" s="224"/>
      <c r="AX76" s="224"/>
      <c r="AY76" s="224"/>
      <c r="AZ76" s="224"/>
      <c r="BA76" s="224"/>
      <c r="BB76" s="224"/>
    </row>
    <row r="77" spans="2:54" s="1" customFormat="1" ht="15" thickBot="1" x14ac:dyDescent="0.4">
      <c r="B77" s="134"/>
      <c r="C77" s="134"/>
      <c r="D77" s="135"/>
      <c r="E77" s="203"/>
      <c r="F77" s="135"/>
      <c r="G77" s="204"/>
      <c r="H77" s="204"/>
      <c r="J77" s="289"/>
      <c r="K77" s="419"/>
      <c r="L77" s="420"/>
      <c r="M77" s="419"/>
      <c r="N77" s="420"/>
      <c r="O77" s="421"/>
      <c r="P77" s="422"/>
      <c r="Q77" s="416"/>
      <c r="R77" s="417"/>
      <c r="S77" s="416"/>
      <c r="T77" s="417"/>
      <c r="U77" s="416"/>
      <c r="V77" s="417"/>
      <c r="W77" s="416"/>
      <c r="X77" s="417"/>
      <c r="Y77" s="416"/>
      <c r="Z77" s="417"/>
      <c r="AA77" s="416"/>
      <c r="AB77" s="417"/>
      <c r="AC77" s="416"/>
      <c r="AD77" s="417"/>
      <c r="AE77" s="291"/>
      <c r="AF77" s="200"/>
      <c r="AG77" s="201"/>
      <c r="AH77" s="225"/>
      <c r="AI77" s="226"/>
      <c r="AJ77" s="226"/>
      <c r="AK77" s="226"/>
      <c r="AL77" s="226"/>
      <c r="AM77" s="227"/>
      <c r="AN77" s="227"/>
      <c r="AO77" s="227"/>
      <c r="AP77" s="227"/>
      <c r="AQ77" s="227"/>
      <c r="AR77" s="227"/>
      <c r="AS77" s="227"/>
      <c r="AT77" s="227"/>
      <c r="AU77" s="227"/>
      <c r="AV77" s="227"/>
      <c r="AW77" s="227"/>
      <c r="AX77" s="227"/>
      <c r="AY77" s="227"/>
      <c r="AZ77" s="227"/>
      <c r="BA77" s="227"/>
      <c r="BB77" s="227"/>
    </row>
    <row r="78" spans="2:54" s="1" customFormat="1" ht="15" thickBot="1" x14ac:dyDescent="0.4">
      <c r="B78" s="202">
        <f>B76+1</f>
        <v>23</v>
      </c>
      <c r="C78" s="123"/>
      <c r="D78" s="123"/>
      <c r="E78" s="132"/>
      <c r="F78" s="133">
        <v>1</v>
      </c>
      <c r="G78" s="124">
        <f>ROUNDUP(Y78,2)</f>
        <v>0</v>
      </c>
      <c r="H78" s="124">
        <f t="shared" ref="H78" si="57">ROUNDUP(F78*G78,2)</f>
        <v>0</v>
      </c>
      <c r="J78" s="289"/>
      <c r="K78" s="423">
        <v>0</v>
      </c>
      <c r="L78" s="423"/>
      <c r="M78" s="424">
        <f>ROUNDUP(F78*K78,2)</f>
        <v>0</v>
      </c>
      <c r="N78" s="424"/>
      <c r="O78" s="271">
        <v>0</v>
      </c>
      <c r="P78" s="271">
        <v>0</v>
      </c>
      <c r="Q78" s="425">
        <f>ROUNDUP((O78*$P$15+P78*$T$16),2)</f>
        <v>0</v>
      </c>
      <c r="R78" s="426"/>
      <c r="S78" s="424">
        <f>ROUNDUP(F78*Q78,2)</f>
        <v>0</v>
      </c>
      <c r="T78" s="424"/>
      <c r="U78" s="427">
        <f>ROUNDUP(K78+Q78,2)</f>
        <v>0</v>
      </c>
      <c r="V78" s="427"/>
      <c r="W78" s="424">
        <f>ROUNDUP(F78*U78,2)</f>
        <v>0</v>
      </c>
      <c r="X78" s="424"/>
      <c r="Y78" s="428">
        <f>ROUNDUP(K78/$Y$14+Q78/$Y$9,2)</f>
        <v>0</v>
      </c>
      <c r="Z78" s="428"/>
      <c r="AA78" s="424">
        <f>ROUNDUP(F78*Y78,2)</f>
        <v>0</v>
      </c>
      <c r="AB78" s="424"/>
      <c r="AC78" s="429">
        <f>ROUNDUP(AA78-W78,2)</f>
        <v>0</v>
      </c>
      <c r="AD78" s="429"/>
      <c r="AE78" s="290" t="e">
        <f t="shared" ref="AE78" si="58">AC78/AA78</f>
        <v>#DIV/0!</v>
      </c>
      <c r="AF78" s="200"/>
      <c r="AG78" s="201"/>
      <c r="AH78" s="150"/>
      <c r="AI78" s="431"/>
      <c r="AJ78" s="431"/>
      <c r="AK78" s="431"/>
      <c r="AL78" s="431"/>
      <c r="AM78" s="157"/>
      <c r="AN78" s="157"/>
      <c r="AO78" s="157"/>
      <c r="AP78" s="157"/>
      <c r="AQ78" s="157"/>
      <c r="AR78" s="157"/>
      <c r="AS78" s="157"/>
      <c r="AT78" s="157"/>
      <c r="AU78" s="157"/>
      <c r="AV78" s="157"/>
      <c r="AW78" s="157"/>
      <c r="AX78" s="157"/>
      <c r="AY78" s="157"/>
      <c r="AZ78" s="157"/>
      <c r="BA78" s="157"/>
      <c r="BB78" s="157"/>
    </row>
    <row r="79" spans="2:54" s="1" customFormat="1" ht="15" thickBot="1" x14ac:dyDescent="0.4">
      <c r="B79" s="134"/>
      <c r="C79" s="134"/>
      <c r="D79" s="135"/>
      <c r="E79" s="203"/>
      <c r="F79" s="135"/>
      <c r="G79" s="204"/>
      <c r="H79" s="204"/>
      <c r="J79" s="289"/>
      <c r="K79" s="419"/>
      <c r="L79" s="420"/>
      <c r="M79" s="419"/>
      <c r="N79" s="420"/>
      <c r="O79" s="421"/>
      <c r="P79" s="422"/>
      <c r="Q79" s="416"/>
      <c r="R79" s="417"/>
      <c r="S79" s="416"/>
      <c r="T79" s="417"/>
      <c r="U79" s="416"/>
      <c r="V79" s="417"/>
      <c r="W79" s="416"/>
      <c r="X79" s="417"/>
      <c r="Y79" s="416"/>
      <c r="Z79" s="417"/>
      <c r="AA79" s="416"/>
      <c r="AB79" s="417"/>
      <c r="AC79" s="416"/>
      <c r="AD79" s="417"/>
      <c r="AE79" s="291"/>
      <c r="AF79" s="200"/>
      <c r="AG79" s="201"/>
      <c r="AH79" s="216"/>
      <c r="AI79" s="217"/>
      <c r="AJ79" s="217"/>
      <c r="AK79" s="217"/>
      <c r="AL79" s="217"/>
      <c r="AM79" s="218"/>
      <c r="AN79" s="219"/>
      <c r="AO79" s="219"/>
      <c r="AP79" s="217"/>
      <c r="AQ79" s="217"/>
      <c r="AR79" s="217"/>
      <c r="AS79" s="217"/>
      <c r="AT79" s="220"/>
      <c r="AU79" s="220"/>
      <c r="AV79" s="217"/>
      <c r="AW79" s="217"/>
      <c r="AX79" s="217"/>
      <c r="AY79" s="217"/>
      <c r="AZ79" s="217"/>
      <c r="BA79" s="217"/>
      <c r="BB79" s="217"/>
    </row>
    <row r="80" spans="2:54" s="1" customFormat="1" ht="15" thickBot="1" x14ac:dyDescent="0.4">
      <c r="B80" s="202">
        <f>B78+1</f>
        <v>24</v>
      </c>
      <c r="C80" s="123"/>
      <c r="D80" s="123"/>
      <c r="E80" s="132"/>
      <c r="F80" s="133">
        <v>1</v>
      </c>
      <c r="G80" s="124">
        <f>ROUNDUP(Y80,2)</f>
        <v>0</v>
      </c>
      <c r="H80" s="124">
        <f t="shared" ref="H80" si="59">ROUNDUP(F80*G80,2)</f>
        <v>0</v>
      </c>
      <c r="J80" s="289"/>
      <c r="K80" s="423">
        <v>0</v>
      </c>
      <c r="L80" s="423"/>
      <c r="M80" s="424">
        <f>ROUNDUP(F80*K80,2)</f>
        <v>0</v>
      </c>
      <c r="N80" s="424"/>
      <c r="O80" s="271">
        <v>0</v>
      </c>
      <c r="P80" s="271">
        <v>0</v>
      </c>
      <c r="Q80" s="425">
        <f>ROUNDUP((O80*$P$15+P80*$T$16),2)</f>
        <v>0</v>
      </c>
      <c r="R80" s="426"/>
      <c r="S80" s="424">
        <f>ROUNDUP(F80*Q80,2)</f>
        <v>0</v>
      </c>
      <c r="T80" s="424"/>
      <c r="U80" s="427">
        <f>ROUNDUP(K80+Q80,2)</f>
        <v>0</v>
      </c>
      <c r="V80" s="427"/>
      <c r="W80" s="424">
        <f>ROUNDUP(F80*U80,2)</f>
        <v>0</v>
      </c>
      <c r="X80" s="424"/>
      <c r="Y80" s="428">
        <f>ROUNDUP(K80/$Y$14+Q80/$Y$9,2)</f>
        <v>0</v>
      </c>
      <c r="Z80" s="428"/>
      <c r="AA80" s="424">
        <f>ROUNDUP(F80*Y80,2)</f>
        <v>0</v>
      </c>
      <c r="AB80" s="424"/>
      <c r="AC80" s="429">
        <f>ROUNDUP(AA80-W80,2)</f>
        <v>0</v>
      </c>
      <c r="AD80" s="429"/>
      <c r="AE80" s="290" t="e">
        <f t="shared" ref="AE80" si="60">AC80/AA80</f>
        <v>#DIV/0!</v>
      </c>
      <c r="AF80" s="200"/>
      <c r="AG80" s="201"/>
      <c r="AH80" s="216"/>
      <c r="AI80" s="221"/>
      <c r="AJ80" s="221"/>
      <c r="AK80" s="221"/>
      <c r="AL80" s="221"/>
      <c r="AM80" s="221"/>
      <c r="AN80" s="221"/>
      <c r="AO80" s="221"/>
      <c r="AP80" s="221"/>
      <c r="AQ80" s="221"/>
      <c r="AR80" s="221"/>
      <c r="AS80" s="221"/>
      <c r="AT80" s="221"/>
      <c r="AU80" s="221"/>
      <c r="AV80" s="221"/>
      <c r="AW80" s="221"/>
      <c r="AX80" s="221"/>
      <c r="AY80" s="221"/>
      <c r="AZ80" s="221"/>
      <c r="BA80" s="221"/>
      <c r="BB80" s="221"/>
    </row>
    <row r="81" spans="2:54" s="1" customFormat="1" ht="15" thickBot="1" x14ac:dyDescent="0.4">
      <c r="B81" s="134"/>
      <c r="C81" s="134"/>
      <c r="D81" s="135"/>
      <c r="E81" s="203"/>
      <c r="F81" s="135"/>
      <c r="G81" s="204"/>
      <c r="H81" s="204"/>
      <c r="J81" s="289"/>
      <c r="K81" s="419"/>
      <c r="L81" s="420"/>
      <c r="M81" s="419"/>
      <c r="N81" s="420"/>
      <c r="O81" s="421"/>
      <c r="P81" s="422"/>
      <c r="Q81" s="416"/>
      <c r="R81" s="417"/>
      <c r="S81" s="416"/>
      <c r="T81" s="417"/>
      <c r="U81" s="416"/>
      <c r="V81" s="417"/>
      <c r="W81" s="416"/>
      <c r="X81" s="417"/>
      <c r="Y81" s="416"/>
      <c r="Z81" s="417"/>
      <c r="AA81" s="416"/>
      <c r="AB81" s="417"/>
      <c r="AC81" s="416"/>
      <c r="AD81" s="417"/>
      <c r="AE81" s="291"/>
      <c r="AF81" s="200"/>
      <c r="AG81" s="201"/>
      <c r="AH81" s="222"/>
      <c r="AI81" s="223"/>
      <c r="AJ81" s="223"/>
      <c r="AK81" s="223"/>
      <c r="AL81" s="223"/>
      <c r="AM81" s="223"/>
      <c r="AN81" s="223"/>
      <c r="AO81" s="223"/>
      <c r="AP81" s="223"/>
      <c r="AQ81" s="223"/>
      <c r="AR81" s="223"/>
      <c r="AS81" s="223"/>
      <c r="AT81" s="223"/>
      <c r="AU81" s="223"/>
      <c r="AV81" s="223"/>
      <c r="AW81" s="223"/>
      <c r="AX81" s="223"/>
      <c r="AY81" s="223"/>
      <c r="AZ81" s="223"/>
      <c r="BA81" s="223"/>
      <c r="BB81" s="223"/>
    </row>
    <row r="82" spans="2:54" s="1" customFormat="1" ht="15" thickBot="1" x14ac:dyDescent="0.4">
      <c r="B82" s="312" t="s">
        <v>210</v>
      </c>
      <c r="C82" s="313"/>
      <c r="D82" s="313"/>
      <c r="E82" s="314" t="s">
        <v>179</v>
      </c>
      <c r="F82" s="315"/>
      <c r="G82" s="316"/>
      <c r="H82" s="316"/>
      <c r="J82" s="289"/>
      <c r="K82" s="423">
        <v>0</v>
      </c>
      <c r="L82" s="423"/>
      <c r="M82" s="424">
        <f>ROUNDUP(F82*K82,2)</f>
        <v>0</v>
      </c>
      <c r="N82" s="424"/>
      <c r="O82" s="271">
        <v>0</v>
      </c>
      <c r="P82" s="271">
        <v>0</v>
      </c>
      <c r="Q82" s="425">
        <f>ROUNDUP((O82*$P$15+P82*$T$16),2)</f>
        <v>0</v>
      </c>
      <c r="R82" s="426"/>
      <c r="S82" s="424">
        <f>ROUNDUP(F82*Q82,2)</f>
        <v>0</v>
      </c>
      <c r="T82" s="424"/>
      <c r="U82" s="427">
        <f>ROUNDUP(K82+Q82,2)</f>
        <v>0</v>
      </c>
      <c r="V82" s="427"/>
      <c r="W82" s="424">
        <f>ROUNDUP(F82*U82,2)</f>
        <v>0</v>
      </c>
      <c r="X82" s="424"/>
      <c r="Y82" s="428">
        <f>ROUNDUP(K82/$Y$15+Q82/$Y$10,2)</f>
        <v>0</v>
      </c>
      <c r="Z82" s="428"/>
      <c r="AA82" s="424">
        <f>ROUNDUP(F82*Y82,2)</f>
        <v>0</v>
      </c>
      <c r="AB82" s="424"/>
      <c r="AC82" s="429">
        <f>ROUNDUP(AA82-W82,2)</f>
        <v>0</v>
      </c>
      <c r="AD82" s="429"/>
      <c r="AE82" s="317" t="e">
        <f t="shared" ref="AE82" si="61">AC82/AA82</f>
        <v>#DIV/0!</v>
      </c>
      <c r="AF82" s="200"/>
      <c r="AG82" s="201"/>
      <c r="AH82" s="150"/>
      <c r="AI82" s="195"/>
      <c r="AJ82" s="195"/>
      <c r="AK82" s="195"/>
      <c r="AL82" s="195"/>
      <c r="AM82" s="196"/>
      <c r="AN82" s="224"/>
      <c r="AO82" s="224"/>
      <c r="AP82" s="224"/>
      <c r="AQ82" s="224"/>
      <c r="AR82" s="224"/>
      <c r="AS82" s="224"/>
      <c r="AT82" s="224"/>
      <c r="AU82" s="224"/>
      <c r="AV82" s="224"/>
      <c r="AW82" s="224"/>
      <c r="AX82" s="224"/>
      <c r="AY82" s="224"/>
      <c r="AZ82" s="224"/>
      <c r="BA82" s="224"/>
      <c r="BB82" s="224"/>
    </row>
    <row r="83" spans="2:54" s="1" customFormat="1" ht="15" thickBot="1" x14ac:dyDescent="0.4">
      <c r="B83" s="134"/>
      <c r="C83" s="134"/>
      <c r="D83" s="135"/>
      <c r="E83" s="203"/>
      <c r="F83" s="135"/>
      <c r="G83" s="204"/>
      <c r="H83" s="204"/>
      <c r="J83" s="289"/>
      <c r="K83" s="419"/>
      <c r="L83" s="420"/>
      <c r="M83" s="419"/>
      <c r="N83" s="420"/>
      <c r="O83" s="421"/>
      <c r="P83" s="422"/>
      <c r="Q83" s="416"/>
      <c r="R83" s="417"/>
      <c r="S83" s="416"/>
      <c r="T83" s="417"/>
      <c r="U83" s="416"/>
      <c r="V83" s="417"/>
      <c r="W83" s="416"/>
      <c r="X83" s="417"/>
      <c r="Y83" s="416"/>
      <c r="Z83" s="417"/>
      <c r="AA83" s="416"/>
      <c r="AB83" s="417"/>
      <c r="AC83" s="416"/>
      <c r="AD83" s="417"/>
      <c r="AE83" s="291"/>
      <c r="AF83" s="200"/>
      <c r="AG83" s="201"/>
      <c r="AH83" s="225"/>
      <c r="AI83" s="226"/>
      <c r="AJ83" s="226"/>
      <c r="AK83" s="226"/>
      <c r="AL83" s="226"/>
      <c r="AM83" s="227"/>
      <c r="AN83" s="227"/>
      <c r="AO83" s="227"/>
      <c r="AP83" s="227"/>
      <c r="AQ83" s="227"/>
      <c r="AR83" s="227"/>
      <c r="AS83" s="227"/>
      <c r="AT83" s="227"/>
      <c r="AU83" s="227"/>
      <c r="AV83" s="227"/>
      <c r="AW83" s="227"/>
      <c r="AX83" s="227"/>
      <c r="AY83" s="227"/>
      <c r="AZ83" s="227"/>
      <c r="BA83" s="227"/>
      <c r="BB83" s="227"/>
    </row>
    <row r="84" spans="2:54" s="1" customFormat="1" ht="13.4" customHeight="1" thickBot="1" x14ac:dyDescent="0.4">
      <c r="B84" s="340" t="s">
        <v>132</v>
      </c>
      <c r="C84" s="340"/>
      <c r="D84" s="340"/>
      <c r="E84" s="340"/>
      <c r="F84" s="340"/>
      <c r="G84" s="340"/>
      <c r="H84" s="340"/>
      <c r="J84" s="289"/>
      <c r="K84" s="341" t="s">
        <v>133</v>
      </c>
      <c r="L84" s="342"/>
      <c r="M84" s="342"/>
      <c r="N84" s="342"/>
      <c r="O84" s="342"/>
      <c r="P84" s="342"/>
      <c r="Q84" s="342"/>
      <c r="R84" s="342"/>
      <c r="S84" s="342"/>
      <c r="T84" s="342"/>
      <c r="U84" s="342"/>
      <c r="V84" s="342"/>
      <c r="W84" s="342"/>
      <c r="X84" s="342"/>
      <c r="Y84" s="342"/>
      <c r="Z84" s="342"/>
      <c r="AA84" s="342"/>
      <c r="AB84" s="342"/>
      <c r="AC84" s="342"/>
      <c r="AD84" s="342"/>
      <c r="AE84" s="343"/>
      <c r="AF84" s="9"/>
      <c r="AG84" s="201"/>
      <c r="AH84" s="200"/>
      <c r="AI84" s="228"/>
      <c r="AJ84" s="228"/>
      <c r="AK84" s="228"/>
      <c r="AL84" s="228"/>
      <c r="AM84" s="229"/>
      <c r="AN84" s="229"/>
      <c r="AO84" s="229"/>
      <c r="AP84" s="229"/>
      <c r="AQ84" s="229"/>
      <c r="AR84" s="229"/>
      <c r="AS84" s="229"/>
      <c r="AT84" s="229"/>
      <c r="AU84" s="229"/>
      <c r="AV84" s="229"/>
      <c r="AW84" s="229"/>
      <c r="AX84" s="229"/>
      <c r="AY84" s="229"/>
      <c r="AZ84" s="229"/>
      <c r="BA84" s="229"/>
      <c r="BB84" s="229"/>
    </row>
    <row r="85" spans="2:54" s="1" customFormat="1" ht="8.5" customHeight="1" thickBot="1" x14ac:dyDescent="0.4">
      <c r="B85" s="230"/>
      <c r="C85" s="230"/>
      <c r="D85" s="231"/>
      <c r="E85" s="232"/>
      <c r="F85" s="233"/>
      <c r="G85" s="234"/>
      <c r="H85" s="234"/>
      <c r="J85" s="289"/>
      <c r="M85" s="148"/>
      <c r="N85" s="148"/>
      <c r="O85"/>
      <c r="P85"/>
      <c r="Q85"/>
      <c r="R85"/>
      <c r="S85" s="148"/>
      <c r="T85" s="148"/>
      <c r="W85" s="148"/>
      <c r="X85" s="148"/>
      <c r="Y85" s="148"/>
      <c r="Z85" s="148"/>
      <c r="AA85" s="447" t="s">
        <v>218</v>
      </c>
      <c r="AB85" s="447"/>
      <c r="AC85" s="148"/>
      <c r="AD85" s="148"/>
      <c r="AE85" s="148"/>
      <c r="AF85" s="9"/>
      <c r="AG85" s="201"/>
      <c r="AH85" s="200"/>
      <c r="AI85" s="228"/>
      <c r="AJ85" s="228"/>
      <c r="AK85" s="228"/>
      <c r="AL85" s="228"/>
      <c r="AM85" s="229"/>
      <c r="AN85" s="229"/>
      <c r="AO85" s="229"/>
      <c r="AP85" s="229"/>
      <c r="AQ85" s="229"/>
      <c r="AR85" s="229"/>
      <c r="AS85" s="229"/>
      <c r="AT85" s="229"/>
      <c r="AU85" s="229"/>
      <c r="AV85" s="229"/>
      <c r="AW85" s="229"/>
      <c r="AX85" s="229"/>
      <c r="AY85" s="229"/>
      <c r="AZ85" s="229"/>
      <c r="BA85" s="229"/>
      <c r="BB85" s="229"/>
    </row>
    <row r="86" spans="2:54" s="1" customFormat="1" ht="13.4" customHeight="1" thickBot="1" x14ac:dyDescent="0.4">
      <c r="B86" s="230"/>
      <c r="C86" s="230"/>
      <c r="D86" s="231"/>
      <c r="E86" s="232"/>
      <c r="F86" s="233"/>
      <c r="G86" s="234"/>
      <c r="H86" s="234"/>
      <c r="J86" s="289"/>
      <c r="K86" s="113"/>
      <c r="L86" s="22"/>
      <c r="M86" s="404" t="e">
        <f>M87/AA87</f>
        <v>#DIV/0!</v>
      </c>
      <c r="N86" s="405"/>
      <c r="O86" s="23"/>
      <c r="P86" s="23"/>
      <c r="Q86" s="23"/>
      <c r="R86" s="23"/>
      <c r="S86" s="404" t="e">
        <f>S87/AA87</f>
        <v>#DIV/0!</v>
      </c>
      <c r="T86" s="405"/>
      <c r="U86" s="22"/>
      <c r="V86" s="22"/>
      <c r="W86" s="404" t="e">
        <f>W87/AA87</f>
        <v>#DIV/0!</v>
      </c>
      <c r="X86" s="405"/>
      <c r="Y86" s="235"/>
      <c r="Z86" s="235"/>
      <c r="AA86" s="404" t="e">
        <f>AA87/AA87</f>
        <v>#DIV/0!</v>
      </c>
      <c r="AB86" s="405"/>
      <c r="AC86" s="404" t="e">
        <f>AC87/AA87</f>
        <v>#DIV/0!</v>
      </c>
      <c r="AD86" s="405"/>
      <c r="AE86" s="236" t="e">
        <f>M86+S86+AC86</f>
        <v>#DIV/0!</v>
      </c>
      <c r="AF86" s="386" t="s">
        <v>147</v>
      </c>
      <c r="AG86" s="201"/>
      <c r="AH86" s="150"/>
      <c r="AI86" s="431"/>
      <c r="AJ86" s="431"/>
      <c r="AK86" s="431"/>
      <c r="AL86" s="431"/>
      <c r="AM86" s="157"/>
      <c r="AN86" s="157"/>
      <c r="AO86" s="157"/>
      <c r="AP86" s="157"/>
      <c r="AQ86" s="157"/>
      <c r="AR86" s="157"/>
      <c r="AS86" s="157"/>
      <c r="AT86" s="157"/>
      <c r="AU86" s="157"/>
      <c r="AV86" s="157"/>
      <c r="AW86" s="157"/>
      <c r="AX86" s="157"/>
      <c r="AY86" s="157"/>
      <c r="AZ86" s="157"/>
      <c r="BA86" s="157"/>
      <c r="BB86" s="157"/>
    </row>
    <row r="87" spans="2:54" s="1" customFormat="1" ht="15" thickBot="1" x14ac:dyDescent="0.4">
      <c r="B87" s="418" t="s">
        <v>212</v>
      </c>
      <c r="C87" s="418"/>
      <c r="D87" s="418"/>
      <c r="E87" s="418"/>
      <c r="F87" s="418"/>
      <c r="G87" s="418"/>
      <c r="H87" s="137">
        <f>SUM(H32:H84)</f>
        <v>0</v>
      </c>
      <c r="J87" s="289"/>
      <c r="K87" s="237"/>
      <c r="L87" s="238"/>
      <c r="M87" s="439">
        <f>SUM(M32:N84)</f>
        <v>0</v>
      </c>
      <c r="N87" s="440"/>
      <c r="O87" s="272"/>
      <c r="P87" s="391">
        <f>AA88-H87</f>
        <v>0</v>
      </c>
      <c r="Q87" s="392"/>
      <c r="R87" s="272"/>
      <c r="S87" s="441">
        <f>SUM(S32:T84)</f>
        <v>0</v>
      </c>
      <c r="T87" s="442"/>
      <c r="U87" s="273"/>
      <c r="V87" s="272"/>
      <c r="W87" s="443">
        <f>SUM(W32:X84)</f>
        <v>0</v>
      </c>
      <c r="X87" s="444"/>
      <c r="Y87" s="397" t="s">
        <v>26</v>
      </c>
      <c r="Z87" s="398"/>
      <c r="AA87" s="411">
        <f>SUM(AA32:AB84)</f>
        <v>0</v>
      </c>
      <c r="AB87" s="412"/>
      <c r="AC87" s="445">
        <f>SUM(AC32:AD84)</f>
        <v>0</v>
      </c>
      <c r="AD87" s="446"/>
      <c r="AE87" s="240" t="e">
        <f>AC87/AA87</f>
        <v>#DIV/0!</v>
      </c>
      <c r="AF87" s="387"/>
      <c r="AG87" s="201"/>
      <c r="AH87" s="216"/>
      <c r="AI87" s="217"/>
      <c r="AJ87" s="217"/>
      <c r="AK87" s="217"/>
      <c r="AL87" s="217"/>
      <c r="AM87" s="218"/>
      <c r="AN87" s="219"/>
      <c r="AO87" s="219"/>
      <c r="AP87" s="217"/>
      <c r="AQ87" s="217"/>
      <c r="AR87" s="217"/>
      <c r="AS87" s="217"/>
      <c r="AT87" s="220"/>
      <c r="AU87" s="220"/>
      <c r="AV87" s="217"/>
      <c r="AW87" s="217"/>
      <c r="AX87" s="217"/>
      <c r="AY87" s="217"/>
      <c r="AZ87" s="217"/>
      <c r="BA87" s="217"/>
      <c r="BB87" s="217"/>
    </row>
    <row r="88" spans="2:54" ht="15" thickBot="1" x14ac:dyDescent="0.4">
      <c r="J88" s="289"/>
      <c r="K88" s="274"/>
      <c r="L88" s="275"/>
      <c r="M88" s="275"/>
      <c r="N88" s="276"/>
      <c r="O88" s="277"/>
      <c r="P88" s="276"/>
      <c r="Q88" s="276"/>
      <c r="R88" s="275"/>
      <c r="S88" s="275"/>
      <c r="T88" s="278"/>
      <c r="U88" s="278"/>
      <c r="V88" s="278"/>
      <c r="W88" s="407">
        <f>M87+S87</f>
        <v>0</v>
      </c>
      <c r="X88" s="408"/>
      <c r="Y88" s="409" t="e">
        <f>AA87/W87</f>
        <v>#DIV/0!</v>
      </c>
      <c r="Z88" s="410"/>
      <c r="AA88" s="411">
        <f>AC87+W87</f>
        <v>0</v>
      </c>
      <c r="AB88" s="412"/>
      <c r="AC88" s="413">
        <f>AA88-W88</f>
        <v>0</v>
      </c>
      <c r="AD88" s="414"/>
      <c r="AE88" s="240" t="e">
        <f>1-(W87/AA88)</f>
        <v>#DIV/0!</v>
      </c>
      <c r="AF88" s="388"/>
      <c r="AG88" s="150"/>
      <c r="AH88" s="216"/>
      <c r="AI88" s="221"/>
      <c r="AJ88" s="221"/>
      <c r="AK88" s="221"/>
      <c r="AL88" s="221"/>
      <c r="AM88" s="221"/>
      <c r="AN88" s="221"/>
      <c r="AO88" s="221"/>
      <c r="AP88" s="221"/>
      <c r="AQ88" s="221"/>
      <c r="AR88" s="221"/>
      <c r="AS88" s="221"/>
      <c r="AT88" s="221"/>
      <c r="AU88" s="221"/>
      <c r="AV88" s="221"/>
      <c r="AW88" s="221"/>
      <c r="AX88" s="221"/>
      <c r="AY88" s="221"/>
      <c r="AZ88" s="221"/>
      <c r="BA88" s="221"/>
      <c r="BB88" s="221"/>
    </row>
    <row r="89" spans="2:54" ht="14.5" customHeight="1" thickBot="1" x14ac:dyDescent="0.4">
      <c r="B89" s="432" t="s">
        <v>213</v>
      </c>
      <c r="C89" s="432"/>
      <c r="D89" s="432"/>
      <c r="E89" s="432"/>
      <c r="F89" s="432"/>
      <c r="G89" s="432"/>
      <c r="H89" s="432"/>
      <c r="J89" s="289"/>
      <c r="K89" s="279"/>
      <c r="L89" s="279"/>
      <c r="M89" s="280"/>
      <c r="N89" s="280"/>
      <c r="O89" s="281"/>
      <c r="P89" s="281"/>
      <c r="Q89" s="281"/>
      <c r="R89" s="281"/>
      <c r="S89" s="280"/>
      <c r="T89" s="280"/>
      <c r="U89" s="279"/>
      <c r="V89" s="279"/>
      <c r="W89" s="280"/>
      <c r="X89" s="280"/>
      <c r="Y89" s="244"/>
      <c r="Z89" s="244"/>
      <c r="AA89" s="244"/>
      <c r="AB89" s="244"/>
      <c r="AC89" s="244"/>
      <c r="AD89" s="244"/>
      <c r="AE89" s="244"/>
      <c r="AG89" s="150"/>
      <c r="AH89" s="222"/>
      <c r="AI89" s="223"/>
      <c r="AJ89" s="223"/>
      <c r="AK89" s="223"/>
      <c r="AL89" s="223"/>
      <c r="AM89" s="223"/>
      <c r="AN89" s="223"/>
      <c r="AO89" s="223"/>
      <c r="AP89" s="223"/>
      <c r="AQ89" s="223"/>
      <c r="AR89" s="223"/>
      <c r="AS89" s="223"/>
      <c r="AT89" s="223"/>
      <c r="AU89" s="223"/>
      <c r="AV89" s="223"/>
      <c r="AW89" s="223"/>
      <c r="AX89" s="223"/>
      <c r="AY89" s="223"/>
      <c r="AZ89" s="223"/>
      <c r="BA89" s="223"/>
      <c r="BB89" s="223"/>
    </row>
    <row r="90" spans="2:54" s="1" customFormat="1" ht="15" thickBot="1" x14ac:dyDescent="0.4">
      <c r="B90" s="202">
        <f>B88+1</f>
        <v>1</v>
      </c>
      <c r="C90" s="123"/>
      <c r="D90" s="123" t="s">
        <v>148</v>
      </c>
      <c r="E90" s="132" t="s">
        <v>207</v>
      </c>
      <c r="F90" s="133">
        <v>1</v>
      </c>
      <c r="G90" s="124">
        <f>ROUNDUP(Y90,2)</f>
        <v>0</v>
      </c>
      <c r="H90" s="124">
        <f t="shared" ref="H90" si="62">ROUNDUP(F90*G90,2)</f>
        <v>0</v>
      </c>
      <c r="J90" s="289"/>
      <c r="K90" s="423">
        <v>0</v>
      </c>
      <c r="L90" s="423"/>
      <c r="M90" s="424">
        <f>ROUNDUP(F90*K90,2)</f>
        <v>0</v>
      </c>
      <c r="N90" s="424"/>
      <c r="O90" s="271">
        <v>0</v>
      </c>
      <c r="P90" s="271">
        <v>0</v>
      </c>
      <c r="Q90" s="425">
        <f>ROUNDUP((O90*$P$15+P90*$T$16),2)</f>
        <v>0</v>
      </c>
      <c r="R90" s="426"/>
      <c r="S90" s="424">
        <f>ROUNDUP(F90*Q90,2)</f>
        <v>0</v>
      </c>
      <c r="T90" s="424"/>
      <c r="U90" s="427">
        <f>ROUNDUP(K90+Q90,2)</f>
        <v>0</v>
      </c>
      <c r="V90" s="427"/>
      <c r="W90" s="424">
        <f>ROUNDUP(F90*U90,2)</f>
        <v>0</v>
      </c>
      <c r="X90" s="424"/>
      <c r="Y90" s="428">
        <f>ROUNDUP(K90/$Y$14+Q90/$Y$9,2)</f>
        <v>0</v>
      </c>
      <c r="Z90" s="428"/>
      <c r="AA90" s="424">
        <f>ROUNDUP(F90*Y90,2)</f>
        <v>0</v>
      </c>
      <c r="AB90" s="424"/>
      <c r="AC90" s="429">
        <f>ROUNDUP(AA90-W90,2)</f>
        <v>0</v>
      </c>
      <c r="AD90" s="429"/>
      <c r="AE90" s="240" t="e">
        <f>1-(W90/AA90)</f>
        <v>#DIV/0!</v>
      </c>
      <c r="AF90" s="200"/>
      <c r="AG90" s="201"/>
      <c r="AH90" s="150"/>
      <c r="AI90" s="195"/>
      <c r="AJ90" s="195"/>
      <c r="AK90" s="195"/>
      <c r="AL90" s="195"/>
      <c r="AM90" s="196"/>
      <c r="AN90" s="224"/>
      <c r="AO90" s="224"/>
      <c r="AP90" s="224"/>
      <c r="AQ90" s="224"/>
      <c r="AR90" s="224"/>
      <c r="AS90" s="224"/>
      <c r="AT90" s="224"/>
      <c r="AU90" s="224"/>
      <c r="AV90" s="224"/>
      <c r="AW90" s="224"/>
      <c r="AX90" s="224"/>
      <c r="AY90" s="224"/>
      <c r="AZ90" s="224"/>
      <c r="BA90" s="224"/>
      <c r="BB90" s="224"/>
    </row>
    <row r="91" spans="2:54" s="1" customFormat="1" ht="66" customHeight="1" thickBot="1" x14ac:dyDescent="0.4">
      <c r="B91" s="134"/>
      <c r="C91" s="134"/>
      <c r="D91" s="135"/>
      <c r="E91" s="203" t="s">
        <v>208</v>
      </c>
      <c r="F91" s="135"/>
      <c r="G91" s="204"/>
      <c r="H91" s="204"/>
      <c r="J91" s="289"/>
      <c r="K91" s="437"/>
      <c r="L91" s="438"/>
      <c r="M91" s="437"/>
      <c r="N91" s="438"/>
      <c r="O91" s="421"/>
      <c r="P91" s="422"/>
      <c r="Q91" s="435"/>
      <c r="R91" s="436"/>
      <c r="S91" s="435"/>
      <c r="T91" s="436"/>
      <c r="U91" s="435"/>
      <c r="V91" s="436"/>
      <c r="W91" s="435"/>
      <c r="X91" s="436"/>
      <c r="Y91" s="435"/>
      <c r="Z91" s="436"/>
      <c r="AA91" s="435"/>
      <c r="AB91" s="436"/>
      <c r="AC91" s="435"/>
      <c r="AD91" s="436"/>
      <c r="AE91" s="205"/>
      <c r="AF91" s="200"/>
      <c r="AG91" s="201"/>
      <c r="AH91" s="225"/>
      <c r="AI91" s="226"/>
      <c r="AJ91" s="226"/>
      <c r="AK91" s="226"/>
      <c r="AL91" s="226"/>
      <c r="AM91" s="227"/>
      <c r="AN91" s="227"/>
      <c r="AO91" s="227"/>
      <c r="AP91" s="227"/>
      <c r="AQ91" s="227"/>
      <c r="AR91" s="227"/>
      <c r="AS91" s="227"/>
      <c r="AT91" s="227"/>
      <c r="AU91" s="227"/>
      <c r="AV91" s="227"/>
      <c r="AW91" s="227"/>
      <c r="AX91" s="227"/>
      <c r="AY91" s="227"/>
      <c r="AZ91" s="227"/>
      <c r="BA91" s="227"/>
      <c r="BB91" s="227"/>
    </row>
    <row r="92" spans="2:54" ht="14.5" customHeight="1" thickBot="1" x14ac:dyDescent="0.4">
      <c r="B92" s="418" t="s">
        <v>214</v>
      </c>
      <c r="C92" s="418"/>
      <c r="D92" s="418"/>
      <c r="E92" s="418"/>
      <c r="F92" s="418"/>
      <c r="G92" s="418"/>
      <c r="H92" s="136">
        <f>H90+H87</f>
        <v>0</v>
      </c>
      <c r="J92" s="289"/>
      <c r="K92" s="433"/>
      <c r="L92" s="433"/>
      <c r="M92" s="433"/>
      <c r="N92" s="433"/>
      <c r="O92" s="433"/>
      <c r="P92" s="433"/>
      <c r="Q92" s="433"/>
      <c r="R92" s="433"/>
      <c r="S92" s="433"/>
      <c r="T92" s="433"/>
      <c r="U92" s="433"/>
      <c r="V92" s="433"/>
      <c r="W92" s="433"/>
      <c r="X92" s="433"/>
      <c r="Y92" s="433"/>
      <c r="Z92" s="433"/>
      <c r="AA92" s="433"/>
      <c r="AB92" s="433"/>
      <c r="AC92" s="433"/>
      <c r="AD92" s="433"/>
      <c r="AE92" s="434"/>
      <c r="AG92" s="150"/>
      <c r="AH92" s="430"/>
      <c r="AI92" s="430"/>
      <c r="AJ92" s="430"/>
      <c r="AK92" s="430"/>
      <c r="AL92" s="430"/>
      <c r="AM92" s="430"/>
      <c r="AN92" s="430"/>
      <c r="AO92" s="430"/>
      <c r="AP92" s="430"/>
      <c r="AQ92" s="430"/>
      <c r="AR92" s="430"/>
      <c r="AS92" s="430"/>
      <c r="AT92" s="430"/>
      <c r="AU92" s="430"/>
      <c r="AV92" s="430"/>
      <c r="AW92" s="430"/>
      <c r="AX92" s="430"/>
      <c r="AY92" s="430"/>
      <c r="AZ92" s="430"/>
      <c r="BA92" s="430"/>
      <c r="BB92" s="430"/>
    </row>
    <row r="93" spans="2:54" ht="14.5" customHeight="1" thickBot="1" x14ac:dyDescent="0.4">
      <c r="B93" s="246"/>
      <c r="C93" s="246"/>
      <c r="D93" s="246"/>
      <c r="E93" s="246"/>
      <c r="F93" s="246"/>
      <c r="G93" s="246"/>
      <c r="H93" s="247"/>
      <c r="J93" s="289"/>
      <c r="K93" s="243"/>
      <c r="L93" s="243"/>
      <c r="M93" s="244"/>
      <c r="N93" s="244"/>
      <c r="O93" s="245"/>
      <c r="P93" s="245"/>
      <c r="Q93" s="245"/>
      <c r="R93" s="245"/>
      <c r="S93" s="244"/>
      <c r="T93" s="244"/>
      <c r="U93" s="243"/>
      <c r="V93" s="243"/>
      <c r="W93" s="244"/>
      <c r="X93" s="244"/>
      <c r="Y93" s="244"/>
      <c r="Z93" s="244"/>
      <c r="AA93" s="245"/>
      <c r="AB93" s="245"/>
      <c r="AC93" s="244"/>
      <c r="AD93" s="244"/>
      <c r="AE93" s="244"/>
      <c r="AG93" s="150"/>
      <c r="AH93" s="150"/>
      <c r="AI93" s="431"/>
      <c r="AJ93" s="431"/>
      <c r="AK93" s="431"/>
      <c r="AL93" s="431"/>
      <c r="AM93" s="157"/>
      <c r="AN93" s="157"/>
      <c r="AO93" s="157"/>
      <c r="AP93" s="157"/>
      <c r="AQ93" s="157"/>
      <c r="AR93" s="157"/>
      <c r="AS93" s="157"/>
      <c r="AT93" s="157"/>
      <c r="AU93" s="157"/>
      <c r="AV93" s="157"/>
      <c r="AW93" s="157"/>
      <c r="AX93" s="157"/>
      <c r="AY93" s="157"/>
      <c r="AZ93" s="157"/>
      <c r="BA93" s="157"/>
      <c r="BB93" s="157"/>
    </row>
    <row r="94" spans="2:54" ht="15.75" customHeight="1" thickBot="1" x14ac:dyDescent="0.4">
      <c r="B94" s="432" t="s">
        <v>215</v>
      </c>
      <c r="C94" s="432"/>
      <c r="D94" s="432"/>
      <c r="E94" s="432"/>
      <c r="F94" s="432"/>
      <c r="G94" s="432"/>
      <c r="H94" s="432"/>
      <c r="J94" s="289"/>
      <c r="K94" s="433"/>
      <c r="L94" s="433"/>
      <c r="M94" s="433"/>
      <c r="N94" s="433"/>
      <c r="O94" s="433"/>
      <c r="P94" s="433"/>
      <c r="Q94" s="433"/>
      <c r="R94" s="433"/>
      <c r="S94" s="433"/>
      <c r="T94" s="433"/>
      <c r="U94" s="433"/>
      <c r="V94" s="433"/>
      <c r="W94" s="433"/>
      <c r="X94" s="433"/>
      <c r="Y94" s="433"/>
      <c r="Z94" s="433"/>
      <c r="AA94" s="433"/>
      <c r="AB94" s="433"/>
      <c r="AC94" s="433"/>
      <c r="AD94" s="433"/>
      <c r="AE94" s="434"/>
      <c r="AF94" s="148"/>
      <c r="AG94" s="150"/>
      <c r="AH94" s="216"/>
      <c r="AI94" s="217"/>
      <c r="AJ94" s="217"/>
      <c r="AK94" s="217"/>
      <c r="AL94" s="217"/>
      <c r="AM94" s="218"/>
      <c r="AN94" s="219"/>
      <c r="AO94" s="219"/>
      <c r="AP94" s="217"/>
      <c r="AQ94" s="217"/>
      <c r="AR94" s="217"/>
      <c r="AS94" s="217"/>
      <c r="AT94" s="220"/>
      <c r="AU94" s="220"/>
      <c r="AV94" s="217"/>
      <c r="AW94" s="217"/>
      <c r="AX94" s="217"/>
      <c r="AY94" s="217"/>
      <c r="AZ94" s="217"/>
      <c r="BA94" s="217"/>
      <c r="BB94" s="217"/>
    </row>
    <row r="95" spans="2:54" s="1" customFormat="1" ht="9" customHeight="1" thickBot="1" x14ac:dyDescent="0.4">
      <c r="B95" s="344" t="s">
        <v>149</v>
      </c>
      <c r="C95" s="345"/>
      <c r="D95" s="345"/>
      <c r="E95" s="345"/>
      <c r="F95" s="345"/>
      <c r="G95" s="345"/>
      <c r="H95" s="346"/>
      <c r="J95" s="289"/>
      <c r="K95" s="341" t="s">
        <v>133</v>
      </c>
      <c r="L95" s="342"/>
      <c r="M95" s="342"/>
      <c r="N95" s="342"/>
      <c r="O95" s="342"/>
      <c r="P95" s="342"/>
      <c r="Q95" s="342"/>
      <c r="R95" s="342"/>
      <c r="S95" s="342"/>
      <c r="T95" s="342"/>
      <c r="U95" s="342"/>
      <c r="V95" s="342"/>
      <c r="W95" s="342"/>
      <c r="X95" s="342"/>
      <c r="Y95" s="342"/>
      <c r="Z95" s="342"/>
      <c r="AA95" s="342"/>
      <c r="AB95" s="342"/>
      <c r="AC95" s="342"/>
      <c r="AD95" s="342"/>
      <c r="AE95" s="343"/>
      <c r="AF95" s="9"/>
      <c r="AG95" s="201"/>
      <c r="AH95" s="200"/>
      <c r="AI95" s="228"/>
      <c r="AJ95" s="228"/>
      <c r="AK95" s="228"/>
      <c r="AL95" s="228"/>
      <c r="AM95" s="229"/>
      <c r="AN95" s="229"/>
      <c r="AO95" s="229"/>
      <c r="AP95" s="229"/>
      <c r="AQ95" s="229"/>
      <c r="AR95" s="229"/>
      <c r="AS95" s="229"/>
      <c r="AT95" s="229"/>
      <c r="AU95" s="229"/>
      <c r="AV95" s="229"/>
      <c r="AW95" s="229"/>
      <c r="AX95" s="229"/>
      <c r="AY95" s="229"/>
      <c r="AZ95" s="229"/>
      <c r="BA95" s="229"/>
      <c r="BB95" s="229"/>
    </row>
    <row r="96" spans="2:54" s="1" customFormat="1" ht="15" thickBot="1" x14ac:dyDescent="0.4">
      <c r="B96" s="202">
        <f>B93+1</f>
        <v>1</v>
      </c>
      <c r="C96" s="123"/>
      <c r="D96" s="123" t="s">
        <v>148</v>
      </c>
      <c r="E96" s="132"/>
      <c r="F96" s="133">
        <v>1</v>
      </c>
      <c r="G96" s="124">
        <f>ROUNDUP(Y96,2)</f>
        <v>0</v>
      </c>
      <c r="H96" s="124">
        <f t="shared" ref="H96:H110" si="63">ROUNDUP(F96*G96,2)</f>
        <v>0</v>
      </c>
      <c r="J96" s="289"/>
      <c r="K96" s="423">
        <v>0</v>
      </c>
      <c r="L96" s="423"/>
      <c r="M96" s="424">
        <f>ROUNDUP(F96*K96,2)</f>
        <v>0</v>
      </c>
      <c r="N96" s="424"/>
      <c r="O96" s="271">
        <v>0</v>
      </c>
      <c r="P96" s="271">
        <v>0</v>
      </c>
      <c r="Q96" s="425">
        <f>ROUNDUP((O96*$P$15+P96*$T$16),2)</f>
        <v>0</v>
      </c>
      <c r="R96" s="426"/>
      <c r="S96" s="424">
        <f>ROUNDUP(F96*Q96,2)</f>
        <v>0</v>
      </c>
      <c r="T96" s="424"/>
      <c r="U96" s="427">
        <f>ROUNDUP(K96+Q96,2)</f>
        <v>0</v>
      </c>
      <c r="V96" s="427"/>
      <c r="W96" s="424">
        <f>ROUNDUP(F96*U96,2)</f>
        <v>0</v>
      </c>
      <c r="X96" s="424"/>
      <c r="Y96" s="428">
        <f>ROUNDUP(K96/$Y$14+Q96/$Y$9,2)</f>
        <v>0</v>
      </c>
      <c r="Z96" s="428"/>
      <c r="AA96" s="424">
        <f>ROUNDUP(F96*Y96,2)</f>
        <v>0</v>
      </c>
      <c r="AB96" s="424"/>
      <c r="AC96" s="429">
        <f>ROUNDUP(AA96-W96,2)</f>
        <v>0</v>
      </c>
      <c r="AD96" s="429"/>
      <c r="AE96" s="240" t="e">
        <f>1-(W96/AA96)</f>
        <v>#DIV/0!</v>
      </c>
      <c r="AF96" s="200"/>
      <c r="AG96" s="201"/>
      <c r="AH96" s="216"/>
      <c r="AI96" s="221"/>
      <c r="AJ96" s="221"/>
      <c r="AK96" s="221"/>
      <c r="AL96" s="221"/>
      <c r="AM96" s="221"/>
      <c r="AN96" s="221"/>
      <c r="AO96" s="221"/>
      <c r="AP96" s="221"/>
      <c r="AQ96" s="221"/>
      <c r="AR96" s="221"/>
      <c r="AS96" s="221"/>
      <c r="AT96" s="221"/>
      <c r="AU96" s="221"/>
      <c r="AV96" s="221"/>
      <c r="AW96" s="221"/>
      <c r="AX96" s="221"/>
      <c r="AY96" s="221"/>
      <c r="AZ96" s="221"/>
      <c r="BA96" s="221"/>
      <c r="BB96" s="221"/>
    </row>
    <row r="97" spans="2:54" s="1" customFormat="1" ht="15" thickBot="1" x14ac:dyDescent="0.4">
      <c r="B97" s="134"/>
      <c r="C97" s="134"/>
      <c r="D97" s="135"/>
      <c r="E97" s="203"/>
      <c r="F97" s="135"/>
      <c r="G97" s="204"/>
      <c r="H97" s="204"/>
      <c r="J97" s="289"/>
      <c r="K97" s="419"/>
      <c r="L97" s="420"/>
      <c r="M97" s="419"/>
      <c r="N97" s="420"/>
      <c r="O97" s="421"/>
      <c r="P97" s="422"/>
      <c r="Q97" s="416"/>
      <c r="R97" s="417"/>
      <c r="S97" s="416"/>
      <c r="T97" s="417"/>
      <c r="U97" s="416"/>
      <c r="V97" s="417"/>
      <c r="W97" s="416"/>
      <c r="X97" s="417"/>
      <c r="Y97" s="416"/>
      <c r="Z97" s="417"/>
      <c r="AA97" s="416"/>
      <c r="AB97" s="417"/>
      <c r="AC97" s="416"/>
      <c r="AD97" s="417"/>
      <c r="AE97" s="205"/>
      <c r="AF97" s="200"/>
      <c r="AG97" s="201"/>
      <c r="AH97" s="222"/>
      <c r="AI97" s="223"/>
      <c r="AJ97" s="223"/>
      <c r="AK97" s="223"/>
      <c r="AL97" s="223"/>
      <c r="AM97" s="223"/>
      <c r="AN97" s="223"/>
      <c r="AO97" s="223"/>
      <c r="AP97" s="223"/>
      <c r="AQ97" s="223"/>
      <c r="AR97" s="223"/>
      <c r="AS97" s="223"/>
      <c r="AT97" s="223"/>
      <c r="AU97" s="223"/>
      <c r="AV97" s="223"/>
      <c r="AW97" s="223"/>
      <c r="AX97" s="223"/>
      <c r="AY97" s="223"/>
      <c r="AZ97" s="223"/>
      <c r="BA97" s="223"/>
      <c r="BB97" s="223"/>
    </row>
    <row r="98" spans="2:54" s="1" customFormat="1" ht="15" thickBot="1" x14ac:dyDescent="0.4">
      <c r="B98" s="202">
        <f>B96+1</f>
        <v>2</v>
      </c>
      <c r="C98" s="123"/>
      <c r="D98" s="123" t="s">
        <v>148</v>
      </c>
      <c r="E98" s="132"/>
      <c r="F98" s="133">
        <v>1</v>
      </c>
      <c r="G98" s="124">
        <f>ROUNDUP(Y98,2)</f>
        <v>0</v>
      </c>
      <c r="H98" s="124">
        <f t="shared" si="63"/>
        <v>0</v>
      </c>
      <c r="J98" s="289"/>
      <c r="K98" s="423">
        <v>0</v>
      </c>
      <c r="L98" s="423"/>
      <c r="M98" s="424">
        <f>ROUNDUP(F98*K98,2)</f>
        <v>0</v>
      </c>
      <c r="N98" s="424"/>
      <c r="O98" s="271">
        <v>0</v>
      </c>
      <c r="P98" s="271">
        <v>0</v>
      </c>
      <c r="Q98" s="425">
        <f>ROUNDUP((O98*$P$15+P98*$T$16),2)</f>
        <v>0</v>
      </c>
      <c r="R98" s="426"/>
      <c r="S98" s="424">
        <f>ROUNDUP(F98*Q98,2)</f>
        <v>0</v>
      </c>
      <c r="T98" s="424"/>
      <c r="U98" s="427">
        <f>ROUNDUP(K98+Q98,2)</f>
        <v>0</v>
      </c>
      <c r="V98" s="427"/>
      <c r="W98" s="424">
        <f>ROUNDUP(F98*U98,2)</f>
        <v>0</v>
      </c>
      <c r="X98" s="424"/>
      <c r="Y98" s="428">
        <f>ROUNDUP(K98/$Y$14+Q98/$Y$9,2)</f>
        <v>0</v>
      </c>
      <c r="Z98" s="428"/>
      <c r="AA98" s="424">
        <f>ROUNDUP(F98*Y98,2)</f>
        <v>0</v>
      </c>
      <c r="AB98" s="424"/>
      <c r="AC98" s="429">
        <f>ROUNDUP(AA98-W98,2)</f>
        <v>0</v>
      </c>
      <c r="AD98" s="429"/>
      <c r="AE98" s="240" t="e">
        <f>1-(W98/AA98)</f>
        <v>#DIV/0!</v>
      </c>
      <c r="AF98" s="200"/>
      <c r="AG98" s="201"/>
      <c r="AH98" s="150"/>
      <c r="AI98" s="195"/>
      <c r="AJ98" s="195"/>
      <c r="AK98" s="195"/>
      <c r="AL98" s="195"/>
      <c r="AM98" s="196"/>
      <c r="AN98" s="224"/>
      <c r="AO98" s="224"/>
      <c r="AP98" s="224"/>
      <c r="AQ98" s="224"/>
      <c r="AR98" s="224"/>
      <c r="AS98" s="224"/>
      <c r="AT98" s="224"/>
      <c r="AU98" s="224"/>
      <c r="AV98" s="224"/>
      <c r="AW98" s="224"/>
      <c r="AX98" s="224"/>
      <c r="AY98" s="224"/>
      <c r="AZ98" s="224"/>
      <c r="BA98" s="224"/>
      <c r="BB98" s="224"/>
    </row>
    <row r="99" spans="2:54" s="1" customFormat="1" ht="15" thickBot="1" x14ac:dyDescent="0.4">
      <c r="B99" s="134"/>
      <c r="C99" s="134"/>
      <c r="D99" s="135"/>
      <c r="E99" s="203"/>
      <c r="F99" s="135"/>
      <c r="G99" s="204"/>
      <c r="H99" s="204"/>
      <c r="J99" s="289"/>
      <c r="K99" s="419"/>
      <c r="L99" s="420"/>
      <c r="M99" s="419"/>
      <c r="N99" s="420"/>
      <c r="O99" s="421"/>
      <c r="P99" s="422"/>
      <c r="Q99" s="416"/>
      <c r="R99" s="417"/>
      <c r="S99" s="416"/>
      <c r="T99" s="417"/>
      <c r="U99" s="416"/>
      <c r="V99" s="417"/>
      <c r="W99" s="416"/>
      <c r="X99" s="417"/>
      <c r="Y99" s="416"/>
      <c r="Z99" s="417"/>
      <c r="AA99" s="416"/>
      <c r="AB99" s="417"/>
      <c r="AC99" s="416"/>
      <c r="AD99" s="417"/>
      <c r="AE99" s="205"/>
      <c r="AF99" s="200"/>
      <c r="AG99" s="201"/>
      <c r="AH99" s="225"/>
      <c r="AI99" s="226"/>
      <c r="AJ99" s="226"/>
      <c r="AK99" s="226"/>
      <c r="AL99" s="226"/>
      <c r="AM99" s="227"/>
      <c r="AN99" s="227"/>
      <c r="AO99" s="227"/>
      <c r="AP99" s="227"/>
      <c r="AQ99" s="227"/>
      <c r="AR99" s="227"/>
      <c r="AS99" s="227"/>
      <c r="AT99" s="227"/>
      <c r="AU99" s="227"/>
      <c r="AV99" s="227"/>
      <c r="AW99" s="227"/>
      <c r="AX99" s="227"/>
      <c r="AY99" s="227"/>
      <c r="AZ99" s="227"/>
      <c r="BA99" s="227"/>
      <c r="BB99" s="227"/>
    </row>
    <row r="100" spans="2:54" s="1" customFormat="1" ht="15" thickBot="1" x14ac:dyDescent="0.4">
      <c r="B100" s="202">
        <f>B98+1</f>
        <v>3</v>
      </c>
      <c r="C100" s="123"/>
      <c r="D100" s="123" t="s">
        <v>148</v>
      </c>
      <c r="E100" s="132"/>
      <c r="F100" s="133">
        <v>1</v>
      </c>
      <c r="G100" s="124">
        <f>ROUNDUP(Y100,2)</f>
        <v>0</v>
      </c>
      <c r="H100" s="124">
        <f t="shared" si="63"/>
        <v>0</v>
      </c>
      <c r="J100" s="289"/>
      <c r="K100" s="423">
        <v>0</v>
      </c>
      <c r="L100" s="423"/>
      <c r="M100" s="424">
        <f>ROUNDUP(F100*K100,2)</f>
        <v>0</v>
      </c>
      <c r="N100" s="424"/>
      <c r="O100" s="271">
        <v>0</v>
      </c>
      <c r="P100" s="271">
        <v>0</v>
      </c>
      <c r="Q100" s="425">
        <f>ROUNDUP((O100*$P$15+P100*$T$16),2)</f>
        <v>0</v>
      </c>
      <c r="R100" s="426"/>
      <c r="S100" s="424">
        <f>ROUNDUP(F100*Q100,2)</f>
        <v>0</v>
      </c>
      <c r="T100" s="424"/>
      <c r="U100" s="427">
        <f>ROUNDUP(K100+Q100,2)</f>
        <v>0</v>
      </c>
      <c r="V100" s="427"/>
      <c r="W100" s="424">
        <f>ROUNDUP(F100*U100,2)</f>
        <v>0</v>
      </c>
      <c r="X100" s="424"/>
      <c r="Y100" s="428">
        <f>ROUNDUP(K100/$Y$14+Q100/$Y$9,2)</f>
        <v>0</v>
      </c>
      <c r="Z100" s="428"/>
      <c r="AA100" s="424">
        <f>ROUNDUP(F100*Y100,2)</f>
        <v>0</v>
      </c>
      <c r="AB100" s="424"/>
      <c r="AC100" s="429">
        <f>ROUNDUP(AA100-W100,2)</f>
        <v>0</v>
      </c>
      <c r="AD100" s="429"/>
      <c r="AE100" s="240" t="e">
        <f t="shared" ref="AE100" si="64">1-(W100/AA100)</f>
        <v>#DIV/0!</v>
      </c>
      <c r="AF100" s="200"/>
      <c r="AG100" s="201"/>
      <c r="AH100" s="200"/>
      <c r="AI100" s="228"/>
      <c r="AJ100" s="228"/>
      <c r="AK100" s="228"/>
      <c r="AL100" s="228"/>
      <c r="AM100" s="229"/>
      <c r="AN100" s="229"/>
      <c r="AO100" s="229"/>
      <c r="AP100" s="229"/>
      <c r="AQ100" s="229"/>
      <c r="AR100" s="229"/>
      <c r="AS100" s="229"/>
      <c r="AT100" s="229"/>
      <c r="AU100" s="229"/>
      <c r="AV100" s="229"/>
      <c r="AW100" s="229"/>
      <c r="AX100" s="229"/>
      <c r="AY100" s="229"/>
      <c r="AZ100" s="229"/>
      <c r="BA100" s="229"/>
      <c r="BB100" s="229"/>
    </row>
    <row r="101" spans="2:54" s="1" customFormat="1" ht="15" thickBot="1" x14ac:dyDescent="0.4">
      <c r="B101" s="134"/>
      <c r="C101" s="134"/>
      <c r="D101" s="135"/>
      <c r="E101" s="203"/>
      <c r="F101" s="135"/>
      <c r="G101" s="204"/>
      <c r="H101" s="204"/>
      <c r="J101" s="289"/>
      <c r="K101" s="419"/>
      <c r="L101" s="420"/>
      <c r="M101" s="419"/>
      <c r="N101" s="420"/>
      <c r="O101" s="421"/>
      <c r="P101" s="422"/>
      <c r="Q101" s="416"/>
      <c r="R101" s="417"/>
      <c r="S101" s="416"/>
      <c r="T101" s="417"/>
      <c r="U101" s="416"/>
      <c r="V101" s="417"/>
      <c r="W101" s="416"/>
      <c r="X101" s="417"/>
      <c r="Y101" s="416"/>
      <c r="Z101" s="417"/>
      <c r="AA101" s="416"/>
      <c r="AB101" s="417"/>
      <c r="AC101" s="416"/>
      <c r="AD101" s="417"/>
      <c r="AE101" s="205"/>
      <c r="AF101" s="200"/>
      <c r="AG101" s="201"/>
      <c r="AH101" s="200"/>
      <c r="AI101" s="228"/>
      <c r="AJ101" s="228"/>
      <c r="AK101" s="228"/>
      <c r="AL101" s="228"/>
      <c r="AM101" s="229"/>
      <c r="AN101" s="229"/>
      <c r="AO101" s="229"/>
      <c r="AP101" s="229"/>
      <c r="AQ101" s="229"/>
      <c r="AR101" s="229"/>
      <c r="AS101" s="229"/>
      <c r="AT101" s="229"/>
      <c r="AU101" s="229"/>
      <c r="AV101" s="229"/>
      <c r="AW101" s="229"/>
      <c r="AX101" s="229"/>
      <c r="AY101" s="229"/>
      <c r="AZ101" s="229"/>
      <c r="BA101" s="229"/>
      <c r="BB101" s="229"/>
    </row>
    <row r="102" spans="2:54" s="1" customFormat="1" ht="15" thickBot="1" x14ac:dyDescent="0.4">
      <c r="B102" s="202">
        <f>B100+1</f>
        <v>4</v>
      </c>
      <c r="C102" s="123"/>
      <c r="D102" s="123" t="s">
        <v>148</v>
      </c>
      <c r="E102" s="132"/>
      <c r="F102" s="133">
        <v>1</v>
      </c>
      <c r="G102" s="124">
        <f>ROUNDUP(Y102,2)</f>
        <v>0</v>
      </c>
      <c r="H102" s="124">
        <f t="shared" si="63"/>
        <v>0</v>
      </c>
      <c r="J102" s="289"/>
      <c r="K102" s="423">
        <v>0</v>
      </c>
      <c r="L102" s="423"/>
      <c r="M102" s="424">
        <f>ROUNDUP(F102*K102,2)</f>
        <v>0</v>
      </c>
      <c r="N102" s="424"/>
      <c r="O102" s="271">
        <v>0</v>
      </c>
      <c r="P102" s="271">
        <v>0</v>
      </c>
      <c r="Q102" s="425">
        <f>ROUNDUP((O102*$P$15+P102*$T$16),2)</f>
        <v>0</v>
      </c>
      <c r="R102" s="426"/>
      <c r="S102" s="424">
        <f>ROUNDUP(F102*Q102,2)</f>
        <v>0</v>
      </c>
      <c r="T102" s="424"/>
      <c r="U102" s="427">
        <f>ROUNDUP(K102+Q102,2)</f>
        <v>0</v>
      </c>
      <c r="V102" s="427"/>
      <c r="W102" s="424">
        <f>ROUNDUP(F102*U102,2)</f>
        <v>0</v>
      </c>
      <c r="X102" s="424"/>
      <c r="Y102" s="428">
        <f>ROUNDUP(K102/$Y$14+Q102/$Y$9,2)</f>
        <v>0</v>
      </c>
      <c r="Z102" s="428"/>
      <c r="AA102" s="424">
        <f>ROUNDUP(F102*Y102,2)</f>
        <v>0</v>
      </c>
      <c r="AB102" s="424"/>
      <c r="AC102" s="429">
        <f>ROUNDUP(AA102-W102,2)</f>
        <v>0</v>
      </c>
      <c r="AD102" s="429"/>
      <c r="AE102" s="240" t="e">
        <f t="shared" ref="AE102" si="65">1-(W102/AA102)</f>
        <v>#DIV/0!</v>
      </c>
      <c r="AF102" s="200"/>
      <c r="AG102" s="201"/>
      <c r="AH102" s="430"/>
      <c r="AI102" s="430"/>
      <c r="AJ102" s="430"/>
      <c r="AK102" s="430"/>
      <c r="AL102" s="430"/>
      <c r="AM102" s="430"/>
      <c r="AN102" s="430"/>
      <c r="AO102" s="430"/>
      <c r="AP102" s="430"/>
      <c r="AQ102" s="430"/>
      <c r="AR102" s="430"/>
      <c r="AS102" s="430"/>
      <c r="AT102" s="430"/>
      <c r="AU102" s="430"/>
      <c r="AV102" s="430"/>
      <c r="AW102" s="430"/>
      <c r="AX102" s="430"/>
      <c r="AY102" s="430"/>
      <c r="AZ102" s="430"/>
      <c r="BA102" s="430"/>
      <c r="BB102" s="430"/>
    </row>
    <row r="103" spans="2:54" s="1" customFormat="1" ht="15" thickBot="1" x14ac:dyDescent="0.4">
      <c r="B103" s="134"/>
      <c r="C103" s="134"/>
      <c r="D103" s="135"/>
      <c r="E103" s="203"/>
      <c r="F103" s="135"/>
      <c r="G103" s="204"/>
      <c r="H103" s="204"/>
      <c r="J103" s="289"/>
      <c r="K103" s="419"/>
      <c r="L103" s="420"/>
      <c r="M103" s="419"/>
      <c r="N103" s="420"/>
      <c r="O103" s="421"/>
      <c r="P103" s="422"/>
      <c r="Q103" s="416"/>
      <c r="R103" s="417"/>
      <c r="S103" s="416"/>
      <c r="T103" s="417"/>
      <c r="U103" s="416"/>
      <c r="V103" s="417"/>
      <c r="W103" s="416"/>
      <c r="X103" s="417"/>
      <c r="Y103" s="416"/>
      <c r="Z103" s="417"/>
      <c r="AA103" s="416"/>
      <c r="AB103" s="417"/>
      <c r="AC103" s="416"/>
      <c r="AD103" s="417"/>
      <c r="AE103" s="205"/>
      <c r="AF103" s="200"/>
      <c r="AG103" s="201"/>
      <c r="AH103" s="150"/>
      <c r="AI103" s="431"/>
      <c r="AJ103" s="431"/>
      <c r="AK103" s="431"/>
      <c r="AL103" s="431"/>
      <c r="AM103" s="157"/>
      <c r="AN103" s="157"/>
      <c r="AO103" s="157"/>
      <c r="AP103" s="157"/>
      <c r="AQ103" s="157"/>
      <c r="AR103" s="157"/>
      <c r="AS103" s="157"/>
      <c r="AT103" s="157"/>
      <c r="AU103" s="157"/>
      <c r="AV103" s="157"/>
      <c r="AW103" s="157"/>
      <c r="AX103" s="157"/>
      <c r="AY103" s="157"/>
      <c r="AZ103" s="157"/>
      <c r="BA103" s="157"/>
      <c r="BB103" s="157"/>
    </row>
    <row r="104" spans="2:54" s="1" customFormat="1" ht="15" thickBot="1" x14ac:dyDescent="0.4">
      <c r="B104" s="202">
        <f>B102+1</f>
        <v>5</v>
      </c>
      <c r="C104" s="123"/>
      <c r="D104" s="123" t="s">
        <v>148</v>
      </c>
      <c r="E104" s="132"/>
      <c r="F104" s="133">
        <v>1</v>
      </c>
      <c r="G104" s="124">
        <f>ROUNDUP(Y104,2)</f>
        <v>0</v>
      </c>
      <c r="H104" s="124">
        <f t="shared" si="63"/>
        <v>0</v>
      </c>
      <c r="J104" s="289"/>
      <c r="K104" s="423">
        <v>0</v>
      </c>
      <c r="L104" s="423"/>
      <c r="M104" s="424">
        <f>ROUNDUP(F104*K104,2)</f>
        <v>0</v>
      </c>
      <c r="N104" s="424"/>
      <c r="O104" s="271">
        <v>0</v>
      </c>
      <c r="P104" s="271">
        <v>0</v>
      </c>
      <c r="Q104" s="425">
        <f>ROUNDUP((O104*$P$15+P104*$T$16),2)</f>
        <v>0</v>
      </c>
      <c r="R104" s="426"/>
      <c r="S104" s="424">
        <f>ROUNDUP(F104*Q104,2)</f>
        <v>0</v>
      </c>
      <c r="T104" s="424"/>
      <c r="U104" s="427">
        <f>ROUNDUP(K104+Q104,2)</f>
        <v>0</v>
      </c>
      <c r="V104" s="427"/>
      <c r="W104" s="424">
        <f>ROUNDUP(F104*U104,2)</f>
        <v>0</v>
      </c>
      <c r="X104" s="424"/>
      <c r="Y104" s="428">
        <f>ROUNDUP(K104/$Y$14+Q104/$Y$9,2)</f>
        <v>0</v>
      </c>
      <c r="Z104" s="428"/>
      <c r="AA104" s="424">
        <f>ROUNDUP(F104*Y104,2)</f>
        <v>0</v>
      </c>
      <c r="AB104" s="424"/>
      <c r="AC104" s="429">
        <f>ROUNDUP(AA104-W104,2)</f>
        <v>0</v>
      </c>
      <c r="AD104" s="429"/>
      <c r="AE104" s="240" t="e">
        <f t="shared" ref="AE104" si="66">1-(W104/AA104)</f>
        <v>#DIV/0!</v>
      </c>
      <c r="AF104" s="200"/>
      <c r="AG104" s="201"/>
      <c r="AH104" s="216"/>
      <c r="AI104" s="217"/>
      <c r="AJ104" s="217"/>
      <c r="AK104" s="217"/>
      <c r="AL104" s="217"/>
      <c r="AM104" s="218"/>
      <c r="AN104" s="219"/>
      <c r="AO104" s="219"/>
      <c r="AP104" s="217"/>
      <c r="AQ104" s="217"/>
      <c r="AR104" s="217"/>
      <c r="AS104" s="217"/>
      <c r="AT104" s="220"/>
      <c r="AU104" s="220"/>
      <c r="AV104" s="217"/>
      <c r="AW104" s="217"/>
      <c r="AX104" s="217"/>
      <c r="AY104" s="217"/>
      <c r="AZ104" s="217"/>
      <c r="BA104" s="217"/>
      <c r="BB104" s="217"/>
    </row>
    <row r="105" spans="2:54" s="1" customFormat="1" ht="15" thickBot="1" x14ac:dyDescent="0.4">
      <c r="B105" s="134"/>
      <c r="C105" s="134"/>
      <c r="D105" s="135"/>
      <c r="E105" s="203"/>
      <c r="F105" s="135"/>
      <c r="G105" s="204"/>
      <c r="H105" s="204"/>
      <c r="J105" s="289"/>
      <c r="K105" s="419"/>
      <c r="L105" s="420"/>
      <c r="M105" s="419"/>
      <c r="N105" s="420"/>
      <c r="O105" s="421"/>
      <c r="P105" s="422"/>
      <c r="Q105" s="416"/>
      <c r="R105" s="417"/>
      <c r="S105" s="416"/>
      <c r="T105" s="417"/>
      <c r="U105" s="416"/>
      <c r="V105" s="417"/>
      <c r="W105" s="416"/>
      <c r="X105" s="417"/>
      <c r="Y105" s="416"/>
      <c r="Z105" s="417"/>
      <c r="AA105" s="416"/>
      <c r="AB105" s="417"/>
      <c r="AC105" s="416"/>
      <c r="AD105" s="417"/>
      <c r="AE105" s="205"/>
      <c r="AF105" s="200"/>
      <c r="AG105" s="201"/>
      <c r="AH105" s="200"/>
      <c r="AI105" s="228"/>
      <c r="AJ105" s="228"/>
      <c r="AK105" s="228"/>
      <c r="AL105" s="228"/>
      <c r="AM105" s="229"/>
      <c r="AN105" s="229"/>
      <c r="AO105" s="229"/>
      <c r="AP105" s="229"/>
      <c r="AQ105" s="229"/>
      <c r="AR105" s="229"/>
      <c r="AS105" s="229"/>
      <c r="AT105" s="229"/>
      <c r="AU105" s="229"/>
      <c r="AV105" s="229"/>
      <c r="AW105" s="229"/>
      <c r="AX105" s="229"/>
      <c r="AY105" s="229"/>
      <c r="AZ105" s="229"/>
      <c r="BA105" s="229"/>
      <c r="BB105" s="229"/>
    </row>
    <row r="106" spans="2:54" s="1" customFormat="1" ht="15" thickBot="1" x14ac:dyDescent="0.4">
      <c r="B106" s="202">
        <f>B104+1</f>
        <v>6</v>
      </c>
      <c r="C106" s="123"/>
      <c r="D106" s="123" t="s">
        <v>148</v>
      </c>
      <c r="E106" s="132"/>
      <c r="F106" s="133">
        <v>1</v>
      </c>
      <c r="G106" s="124">
        <f>ROUNDUP(Y106,2)</f>
        <v>0</v>
      </c>
      <c r="H106" s="124">
        <f t="shared" si="63"/>
        <v>0</v>
      </c>
      <c r="J106" s="289"/>
      <c r="K106" s="423">
        <v>0</v>
      </c>
      <c r="L106" s="423"/>
      <c r="M106" s="424">
        <f>ROUNDUP(F106*K106,2)</f>
        <v>0</v>
      </c>
      <c r="N106" s="424"/>
      <c r="O106" s="271">
        <v>0</v>
      </c>
      <c r="P106" s="271">
        <v>0</v>
      </c>
      <c r="Q106" s="425">
        <f>ROUNDUP((O106*$P$15+P106*$T$16),2)</f>
        <v>0</v>
      </c>
      <c r="R106" s="426"/>
      <c r="S106" s="424">
        <f>ROUNDUP(F106*Q106,2)</f>
        <v>0</v>
      </c>
      <c r="T106" s="424"/>
      <c r="U106" s="427">
        <f>ROUNDUP(K106+Q106,2)</f>
        <v>0</v>
      </c>
      <c r="V106" s="427"/>
      <c r="W106" s="424">
        <f>ROUNDUP(F106*U106,2)</f>
        <v>0</v>
      </c>
      <c r="X106" s="424"/>
      <c r="Y106" s="428">
        <f>ROUNDUP(K106/$Y$14+Q106/$Y$9,2)</f>
        <v>0</v>
      </c>
      <c r="Z106" s="428"/>
      <c r="AA106" s="424">
        <f>ROUNDUP(F106*Y106,2)</f>
        <v>0</v>
      </c>
      <c r="AB106" s="424"/>
      <c r="AC106" s="429">
        <f>ROUNDUP(AA106-W106,2)</f>
        <v>0</v>
      </c>
      <c r="AD106" s="429"/>
      <c r="AE106" s="240" t="e">
        <f t="shared" ref="AE106" si="67">1-(W106/AA106)</f>
        <v>#DIV/0!</v>
      </c>
      <c r="AF106" s="200"/>
      <c r="AG106" s="201"/>
      <c r="AH106" s="9"/>
      <c r="AI106" s="21"/>
      <c r="AJ106" s="21"/>
      <c r="AK106" s="21"/>
      <c r="AL106" s="21"/>
      <c r="AM106" s="13"/>
      <c r="AN106" s="229"/>
      <c r="AO106" s="229"/>
      <c r="AP106" s="229"/>
      <c r="AQ106" s="229"/>
      <c r="AR106" s="229"/>
      <c r="AS106" s="229"/>
      <c r="AT106" s="229"/>
      <c r="AU106" s="229"/>
      <c r="AV106" s="229"/>
      <c r="AW106" s="229"/>
      <c r="AX106" s="229"/>
      <c r="AY106" s="229"/>
      <c r="AZ106" s="229"/>
      <c r="BA106" s="229"/>
      <c r="BB106" s="229"/>
    </row>
    <row r="107" spans="2:54" s="1" customFormat="1" ht="15" thickBot="1" x14ac:dyDescent="0.4">
      <c r="B107" s="134"/>
      <c r="C107" s="134"/>
      <c r="D107" s="135"/>
      <c r="E107" s="203"/>
      <c r="F107" s="135"/>
      <c r="G107" s="204"/>
      <c r="H107" s="204"/>
      <c r="J107" s="289"/>
      <c r="K107" s="419"/>
      <c r="L107" s="420"/>
      <c r="M107" s="419"/>
      <c r="N107" s="420"/>
      <c r="O107" s="421"/>
      <c r="P107" s="422"/>
      <c r="Q107" s="416"/>
      <c r="R107" s="417"/>
      <c r="S107" s="416"/>
      <c r="T107" s="417"/>
      <c r="U107" s="416"/>
      <c r="V107" s="417"/>
      <c r="W107" s="416"/>
      <c r="X107" s="417"/>
      <c r="Y107" s="416"/>
      <c r="Z107" s="417"/>
      <c r="AA107" s="416"/>
      <c r="AB107" s="417"/>
      <c r="AC107" s="416"/>
      <c r="AD107" s="417"/>
      <c r="AE107" s="205"/>
      <c r="AF107" s="200"/>
      <c r="AG107" s="201"/>
      <c r="AH107" s="201"/>
      <c r="AI107" s="21"/>
      <c r="AJ107" s="21"/>
      <c r="AK107" s="21"/>
      <c r="AL107" s="21"/>
      <c r="AM107" s="13"/>
      <c r="AN107" s="229"/>
      <c r="AO107" s="229"/>
      <c r="AP107" s="229"/>
      <c r="AQ107" s="229"/>
      <c r="AR107" s="229"/>
      <c r="AS107" s="229"/>
      <c r="AT107" s="229"/>
      <c r="AU107" s="229"/>
      <c r="AV107" s="229"/>
      <c r="AW107" s="229"/>
      <c r="AX107" s="229"/>
      <c r="AY107" s="229"/>
      <c r="AZ107" s="229"/>
      <c r="BA107" s="229"/>
      <c r="BB107" s="229"/>
    </row>
    <row r="108" spans="2:54" s="1" customFormat="1" ht="15" thickBot="1" x14ac:dyDescent="0.3">
      <c r="B108" s="202">
        <f>B106+1</f>
        <v>7</v>
      </c>
      <c r="C108" s="123"/>
      <c r="D108" s="123" t="s">
        <v>148</v>
      </c>
      <c r="E108" s="132"/>
      <c r="F108" s="133">
        <v>1</v>
      </c>
      <c r="G108" s="124">
        <f>ROUNDUP(Y108,2)</f>
        <v>0</v>
      </c>
      <c r="H108" s="124">
        <f t="shared" si="63"/>
        <v>0</v>
      </c>
      <c r="J108" s="289"/>
      <c r="K108" s="423">
        <v>0</v>
      </c>
      <c r="L108" s="423"/>
      <c r="M108" s="424">
        <f>ROUNDUP(F108*K108,2)</f>
        <v>0</v>
      </c>
      <c r="N108" s="424"/>
      <c r="O108" s="271">
        <v>0</v>
      </c>
      <c r="P108" s="271">
        <v>0</v>
      </c>
      <c r="Q108" s="425">
        <f>ROUNDUP((O108*$P$15+P108*$T$16),2)</f>
        <v>0</v>
      </c>
      <c r="R108" s="426"/>
      <c r="S108" s="424">
        <f>ROUNDUP(F108*Q108,2)</f>
        <v>0</v>
      </c>
      <c r="T108" s="424"/>
      <c r="U108" s="427">
        <f>ROUNDUP(K108+Q108,2)</f>
        <v>0</v>
      </c>
      <c r="V108" s="427"/>
      <c r="W108" s="424">
        <f>ROUNDUP(F108*U108,2)</f>
        <v>0</v>
      </c>
      <c r="X108" s="424"/>
      <c r="Y108" s="428">
        <f>ROUNDUP(K108/$Y$14+Q108/$Y$9,2)</f>
        <v>0</v>
      </c>
      <c r="Z108" s="428"/>
      <c r="AA108" s="424">
        <f>ROUNDUP(F108*Y108,2)</f>
        <v>0</v>
      </c>
      <c r="AB108" s="424"/>
      <c r="AC108" s="429">
        <f>ROUNDUP(AA108-W108,2)</f>
        <v>0</v>
      </c>
      <c r="AD108" s="429"/>
      <c r="AE108" s="240" t="e">
        <f t="shared" ref="AE108" si="68">1-(W108/AA108)</f>
        <v>#DIV/0!</v>
      </c>
      <c r="AF108" s="200"/>
      <c r="AG108" s="201"/>
      <c r="AH108" s="201"/>
      <c r="AI108" s="122"/>
      <c r="AJ108" s="122"/>
      <c r="AK108" s="122"/>
      <c r="AL108" s="122"/>
      <c r="AM108" s="122"/>
      <c r="AN108" s="229"/>
      <c r="AO108" s="229"/>
      <c r="AP108" s="229"/>
      <c r="AQ108" s="229"/>
      <c r="AR108" s="229"/>
      <c r="AS108" s="229"/>
      <c r="AT108" s="229"/>
      <c r="AU108" s="229"/>
      <c r="AV108" s="229"/>
      <c r="AW108" s="229"/>
      <c r="AX108" s="229"/>
      <c r="AY108" s="229"/>
      <c r="AZ108" s="229"/>
      <c r="BA108" s="229"/>
      <c r="BB108" s="229"/>
    </row>
    <row r="109" spans="2:54" s="1" customFormat="1" ht="15" thickBot="1" x14ac:dyDescent="0.4">
      <c r="B109" s="134"/>
      <c r="C109" s="134"/>
      <c r="D109" s="135"/>
      <c r="E109" s="203"/>
      <c r="F109" s="135"/>
      <c r="G109" s="204"/>
      <c r="H109" s="204"/>
      <c r="J109" s="289"/>
      <c r="K109" s="419"/>
      <c r="L109" s="420"/>
      <c r="M109" s="419"/>
      <c r="N109" s="420"/>
      <c r="O109" s="421"/>
      <c r="P109" s="422"/>
      <c r="Q109" s="416"/>
      <c r="R109" s="417"/>
      <c r="S109" s="416"/>
      <c r="T109" s="417"/>
      <c r="U109" s="416"/>
      <c r="V109" s="417"/>
      <c r="W109" s="416"/>
      <c r="X109" s="417"/>
      <c r="Y109" s="416"/>
      <c r="Z109" s="417"/>
      <c r="AA109" s="416"/>
      <c r="AB109" s="417"/>
      <c r="AC109" s="416"/>
      <c r="AD109" s="417"/>
      <c r="AE109" s="205"/>
      <c r="AF109" s="200"/>
      <c r="AG109" s="201"/>
      <c r="AH109" s="201"/>
      <c r="AI109" s="122"/>
      <c r="AJ109" s="122"/>
      <c r="AK109" s="122"/>
      <c r="AL109" s="122"/>
      <c r="AM109" s="122"/>
      <c r="AN109" s="248"/>
      <c r="AO109" s="248"/>
      <c r="AP109" s="229"/>
      <c r="AQ109" s="229"/>
      <c r="AR109" s="150"/>
      <c r="AS109" s="150"/>
      <c r="AT109" s="150"/>
      <c r="AU109" s="150"/>
      <c r="AV109" s="150"/>
      <c r="AW109" s="150"/>
      <c r="AX109" s="150"/>
      <c r="AY109" s="150"/>
      <c r="AZ109" s="150"/>
      <c r="BA109" s="150"/>
      <c r="BB109" s="150"/>
    </row>
    <row r="110" spans="2:54" s="1" customFormat="1" ht="15" thickBot="1" x14ac:dyDescent="0.4">
      <c r="B110" s="202">
        <f>B108+1</f>
        <v>8</v>
      </c>
      <c r="C110" s="123"/>
      <c r="D110" s="123" t="s">
        <v>148</v>
      </c>
      <c r="E110" s="132"/>
      <c r="F110" s="133">
        <v>1</v>
      </c>
      <c r="G110" s="124">
        <f>ROUNDUP(Y110,2)</f>
        <v>0</v>
      </c>
      <c r="H110" s="124">
        <f t="shared" si="63"/>
        <v>0</v>
      </c>
      <c r="J110" s="289"/>
      <c r="K110" s="423">
        <v>0</v>
      </c>
      <c r="L110" s="423"/>
      <c r="M110" s="424">
        <f>ROUNDUP(F110*K110,2)</f>
        <v>0</v>
      </c>
      <c r="N110" s="424"/>
      <c r="O110" s="271">
        <v>0</v>
      </c>
      <c r="P110" s="271">
        <v>0</v>
      </c>
      <c r="Q110" s="425">
        <f>ROUNDUP((O110*$P$15+P110*$T$16),2)</f>
        <v>0</v>
      </c>
      <c r="R110" s="426"/>
      <c r="S110" s="424">
        <f>ROUNDUP(F110*Q110,2)</f>
        <v>0</v>
      </c>
      <c r="T110" s="424"/>
      <c r="U110" s="427">
        <f>ROUNDUP(K110+Q110,2)</f>
        <v>0</v>
      </c>
      <c r="V110" s="427"/>
      <c r="W110" s="424">
        <f>ROUNDUP(F110*U110,2)</f>
        <v>0</v>
      </c>
      <c r="X110" s="424"/>
      <c r="Y110" s="428">
        <f>ROUNDUP(K110/$Y$14+Q110/$Y$9,2)</f>
        <v>0</v>
      </c>
      <c r="Z110" s="428"/>
      <c r="AA110" s="424">
        <f>ROUNDUP(F110*Y110,2)</f>
        <v>0</v>
      </c>
      <c r="AB110" s="424"/>
      <c r="AC110" s="429">
        <f>ROUNDUP(AA110-W110,2)</f>
        <v>0</v>
      </c>
      <c r="AD110" s="429"/>
      <c r="AE110" s="240" t="e">
        <f>1-(W110/AA110)</f>
        <v>#DIV/0!</v>
      </c>
      <c r="AF110" s="200"/>
      <c r="AG110" s="122"/>
      <c r="AH110" s="122"/>
      <c r="AI110" s="13"/>
      <c r="AJ110" s="13"/>
      <c r="AK110" s="13"/>
      <c r="AL110" s="122"/>
      <c r="AM110" s="122"/>
      <c r="AN110" s="229"/>
      <c r="AO110" s="229"/>
      <c r="AP110" s="229"/>
      <c r="AQ110" s="229"/>
      <c r="AR110" s="150"/>
      <c r="AS110" s="150"/>
      <c r="AT110" s="150"/>
      <c r="AU110" s="150"/>
      <c r="AV110" s="150"/>
      <c r="AW110" s="150"/>
      <c r="AX110" s="150"/>
      <c r="AY110" s="150"/>
      <c r="AZ110" s="150"/>
      <c r="BA110" s="150"/>
      <c r="BB110" s="150"/>
    </row>
    <row r="111" spans="2:54" s="1" customFormat="1" ht="15" thickBot="1" x14ac:dyDescent="0.4">
      <c r="B111" s="134"/>
      <c r="C111" s="134"/>
      <c r="D111" s="135"/>
      <c r="E111" s="203"/>
      <c r="F111" s="135"/>
      <c r="G111" s="204"/>
      <c r="H111" s="204"/>
      <c r="J111" s="289"/>
      <c r="K111" s="419"/>
      <c r="L111" s="420"/>
      <c r="M111" s="419"/>
      <c r="N111" s="420"/>
      <c r="O111" s="421"/>
      <c r="P111" s="422"/>
      <c r="Q111" s="416"/>
      <c r="R111" s="417"/>
      <c r="S111" s="416"/>
      <c r="T111" s="417"/>
      <c r="U111" s="416"/>
      <c r="V111" s="417"/>
      <c r="W111" s="416"/>
      <c r="X111" s="417"/>
      <c r="Y111" s="416"/>
      <c r="Z111" s="417"/>
      <c r="AA111" s="416"/>
      <c r="AB111" s="417"/>
      <c r="AC111" s="416"/>
      <c r="AD111" s="417"/>
      <c r="AE111" s="205"/>
      <c r="AF111" s="200"/>
      <c r="AG111" s="122"/>
      <c r="AH111" s="122"/>
      <c r="AI111" s="13"/>
      <c r="AJ111" s="13"/>
      <c r="AK111" s="13"/>
      <c r="AL111" s="122"/>
      <c r="AM111" s="122"/>
      <c r="AN111" s="229"/>
      <c r="AO111" s="229"/>
      <c r="AP111" s="229"/>
      <c r="AQ111" s="229"/>
      <c r="AR111" s="150"/>
      <c r="AS111" s="150"/>
      <c r="AT111" s="150"/>
      <c r="AU111" s="150"/>
      <c r="AV111" s="150"/>
      <c r="AW111" s="150"/>
      <c r="AX111" s="150"/>
      <c r="AY111" s="150"/>
      <c r="AZ111" s="150"/>
      <c r="BA111" s="150"/>
      <c r="BB111" s="150"/>
    </row>
    <row r="112" spans="2:54" s="1" customFormat="1" ht="13.4" customHeight="1" thickBot="1" x14ac:dyDescent="0.4">
      <c r="B112" s="340" t="s">
        <v>132</v>
      </c>
      <c r="C112" s="340"/>
      <c r="D112" s="340"/>
      <c r="E112" s="340"/>
      <c r="F112" s="340"/>
      <c r="G112" s="340"/>
      <c r="H112" s="340"/>
      <c r="J112" s="289"/>
      <c r="K112" s="341" t="s">
        <v>133</v>
      </c>
      <c r="L112" s="342"/>
      <c r="M112" s="342"/>
      <c r="N112" s="342"/>
      <c r="O112" s="342"/>
      <c r="P112" s="342"/>
      <c r="Q112" s="342"/>
      <c r="R112" s="342"/>
      <c r="S112" s="342"/>
      <c r="T112" s="342"/>
      <c r="U112" s="342"/>
      <c r="V112" s="342"/>
      <c r="W112" s="342"/>
      <c r="X112" s="342"/>
      <c r="Y112" s="342"/>
      <c r="Z112" s="342"/>
      <c r="AA112" s="342"/>
      <c r="AB112" s="342"/>
      <c r="AC112" s="342"/>
      <c r="AD112" s="342"/>
      <c r="AE112" s="343"/>
      <c r="AF112" s="9"/>
      <c r="AG112" s="122"/>
      <c r="AH112" s="122"/>
      <c r="AI112" s="13"/>
      <c r="AJ112" s="13"/>
      <c r="AK112" s="13"/>
      <c r="AL112" s="122"/>
      <c r="AM112" s="122"/>
      <c r="AN112" s="229"/>
      <c r="AO112" s="229"/>
      <c r="AP112" s="229"/>
      <c r="AQ112" s="229"/>
      <c r="AR112" s="150"/>
      <c r="AS112" s="150"/>
      <c r="AT112" s="150"/>
      <c r="AU112" s="150"/>
      <c r="AV112" s="150"/>
      <c r="AW112" s="150"/>
      <c r="AX112" s="150"/>
      <c r="AY112" s="150"/>
      <c r="AZ112" s="150"/>
      <c r="BA112" s="150"/>
      <c r="BB112" s="150"/>
    </row>
    <row r="113" spans="1:58" ht="14.5" customHeight="1" thickBot="1" x14ac:dyDescent="0.4">
      <c r="B113" s="418" t="s">
        <v>216</v>
      </c>
      <c r="C113" s="418"/>
      <c r="D113" s="418"/>
      <c r="E113" s="418"/>
      <c r="F113" s="418"/>
      <c r="G113" s="418"/>
      <c r="H113" s="136">
        <f>SUM(H95:H112)</f>
        <v>0</v>
      </c>
      <c r="J113" s="289"/>
      <c r="K113" s="243"/>
      <c r="L113" s="243"/>
      <c r="M113" s="244"/>
      <c r="N113" s="244"/>
      <c r="O113" s="245"/>
      <c r="P113" s="245"/>
      <c r="Q113" s="245"/>
      <c r="R113" s="245"/>
      <c r="S113" s="244"/>
      <c r="T113" s="244"/>
      <c r="U113" s="243"/>
      <c r="V113" s="243"/>
      <c r="W113" s="244"/>
      <c r="X113" s="244"/>
      <c r="Y113" s="244"/>
      <c r="Z113" s="244"/>
      <c r="AA113" s="244"/>
      <c r="AB113" s="244"/>
      <c r="AC113" s="245"/>
      <c r="AD113" s="245"/>
      <c r="AE113" s="244"/>
      <c r="AF113" s="148"/>
      <c r="AG113" s="122"/>
      <c r="AH113" s="122"/>
      <c r="AI113" s="13"/>
      <c r="AJ113" s="13"/>
      <c r="AK113" s="13"/>
      <c r="AL113" s="122"/>
      <c r="AM113" s="122"/>
      <c r="AN113" s="229"/>
      <c r="AO113" s="229"/>
      <c r="AP113" s="229"/>
      <c r="AQ113" s="229"/>
      <c r="AR113" s="150"/>
      <c r="AS113" s="150"/>
      <c r="AT113" s="150"/>
      <c r="AU113" s="150"/>
      <c r="AV113" s="150"/>
      <c r="AW113" s="150"/>
      <c r="AX113" s="150"/>
      <c r="AY113" s="150"/>
      <c r="AZ113" s="150"/>
      <c r="BA113" s="150"/>
      <c r="BB113" s="150"/>
    </row>
    <row r="114" spans="1:58" ht="12" customHeight="1" thickBot="1" x14ac:dyDescent="0.4">
      <c r="B114" s="245"/>
      <c r="C114" s="245"/>
      <c r="D114" s="249"/>
      <c r="E114" s="250"/>
      <c r="F114" s="245"/>
      <c r="G114" s="245"/>
      <c r="H114" s="245"/>
      <c r="J114" s="289"/>
      <c r="K114" s="237"/>
      <c r="L114" s="238"/>
      <c r="M114" s="404" t="e">
        <f>M115/AA115</f>
        <v>#DIV/0!</v>
      </c>
      <c r="N114" s="405"/>
      <c r="O114" s="239"/>
      <c r="P114" s="239"/>
      <c r="Q114" s="239"/>
      <c r="R114" s="239"/>
      <c r="S114" s="404" t="e">
        <f>S115/AA115</f>
        <v>#DIV/0!</v>
      </c>
      <c r="T114" s="405"/>
      <c r="U114" s="238"/>
      <c r="V114" s="238"/>
      <c r="W114" s="404" t="e">
        <f>W115/AA115</f>
        <v>#DIV/0!</v>
      </c>
      <c r="X114" s="405"/>
      <c r="Y114" s="251"/>
      <c r="Z114" s="251"/>
      <c r="AA114" s="404" t="e">
        <f>AA115/AA115</f>
        <v>#DIV/0!</v>
      </c>
      <c r="AB114" s="405"/>
      <c r="AC114" s="404" t="e">
        <f>AC115/AA115</f>
        <v>#DIV/0!</v>
      </c>
      <c r="AD114" s="405"/>
      <c r="AE114" s="236" t="e">
        <f>M114+S114+AC114</f>
        <v>#DIV/0!</v>
      </c>
      <c r="AF114" s="386" t="s">
        <v>138</v>
      </c>
      <c r="AG114" s="122"/>
      <c r="AH114" s="122"/>
      <c r="AI114" s="13"/>
      <c r="AJ114" s="13"/>
      <c r="AK114" s="13"/>
      <c r="AL114" s="122"/>
      <c r="AM114" s="122"/>
      <c r="AN114" s="229"/>
      <c r="AO114" s="229"/>
      <c r="AP114" s="229"/>
      <c r="AQ114" s="229"/>
      <c r="AR114" s="150"/>
      <c r="AS114" s="150"/>
      <c r="AT114" s="150"/>
      <c r="AU114" s="150"/>
      <c r="AV114" s="150"/>
      <c r="AW114" s="150"/>
      <c r="AX114" s="150"/>
      <c r="AY114" s="150"/>
      <c r="AZ114" s="150"/>
      <c r="BA114" s="150"/>
      <c r="BB114" s="150"/>
    </row>
    <row r="115" spans="1:58" ht="18.649999999999999" customHeight="1" thickBot="1" x14ac:dyDescent="0.4">
      <c r="B115" s="406" t="s">
        <v>217</v>
      </c>
      <c r="C115" s="406"/>
      <c r="D115" s="406"/>
      <c r="E115" s="406"/>
      <c r="F115" s="406"/>
      <c r="G115" s="406"/>
      <c r="H115" s="137">
        <f>H92+H113</f>
        <v>0</v>
      </c>
      <c r="J115" s="289"/>
      <c r="K115" s="237"/>
      <c r="L115" s="238"/>
      <c r="M115" s="389">
        <f>SUM(M87:N112)</f>
        <v>0</v>
      </c>
      <c r="N115" s="390"/>
      <c r="O115" s="272"/>
      <c r="P115" s="391">
        <f>AA116-H115</f>
        <v>0</v>
      </c>
      <c r="Q115" s="392"/>
      <c r="R115" s="272"/>
      <c r="S115" s="393">
        <f>SUM(S87:T112)</f>
        <v>0</v>
      </c>
      <c r="T115" s="394"/>
      <c r="U115" s="273"/>
      <c r="V115" s="272"/>
      <c r="W115" s="395">
        <f>SUM(W88:X112)</f>
        <v>0</v>
      </c>
      <c r="X115" s="396"/>
      <c r="Y115" s="397" t="s">
        <v>26</v>
      </c>
      <c r="Z115" s="398"/>
      <c r="AA115" s="399">
        <f>SUM(AA88:AB112)</f>
        <v>0</v>
      </c>
      <c r="AB115" s="400"/>
      <c r="AC115" s="401">
        <f>SUM(AC88:AD112)</f>
        <v>0</v>
      </c>
      <c r="AD115" s="402"/>
      <c r="AE115" s="240" t="e">
        <f>AC115/AA115</f>
        <v>#DIV/0!</v>
      </c>
      <c r="AF115" s="387"/>
      <c r="AG115" s="122"/>
      <c r="AH115" s="122"/>
      <c r="AI115" s="122"/>
      <c r="AJ115" s="122"/>
      <c r="AK115" s="13"/>
      <c r="AL115" s="122"/>
      <c r="AM115" s="122"/>
      <c r="AN115" s="248"/>
      <c r="AO115" s="248"/>
      <c r="AP115" s="229"/>
      <c r="AQ115" s="229"/>
      <c r="AR115" s="229"/>
      <c r="AS115" s="229"/>
      <c r="AT115" s="150"/>
      <c r="AU115" s="150"/>
      <c r="AV115" s="150"/>
      <c r="AW115" s="150"/>
      <c r="AX115" s="150"/>
      <c r="AY115" s="150"/>
      <c r="AZ115" s="150"/>
      <c r="BA115" s="150"/>
      <c r="BB115" s="150"/>
    </row>
    <row r="116" spans="1:58" ht="12" customHeight="1" thickBot="1" x14ac:dyDescent="0.4">
      <c r="B116" s="415"/>
      <c r="C116" s="415"/>
      <c r="D116" s="415"/>
      <c r="E116" s="415"/>
      <c r="F116" s="415"/>
      <c r="G116" s="415"/>
      <c r="H116" s="415"/>
      <c r="J116" s="289"/>
      <c r="K116" s="241"/>
      <c r="L116" s="242"/>
      <c r="M116" s="275"/>
      <c r="N116" s="276"/>
      <c r="O116" s="277"/>
      <c r="P116" s="276"/>
      <c r="Q116" s="276"/>
      <c r="R116" s="275"/>
      <c r="S116" s="275"/>
      <c r="T116" s="278"/>
      <c r="U116" s="278"/>
      <c r="V116" s="278"/>
      <c r="W116" s="407">
        <f>M115+S115</f>
        <v>0</v>
      </c>
      <c r="X116" s="408"/>
      <c r="Y116" s="409" t="e">
        <f>AA115/W115</f>
        <v>#DIV/0!</v>
      </c>
      <c r="Z116" s="410"/>
      <c r="AA116" s="411">
        <f>AC115+W115</f>
        <v>0</v>
      </c>
      <c r="AB116" s="412"/>
      <c r="AC116" s="413">
        <f>AA116-W116</f>
        <v>0</v>
      </c>
      <c r="AD116" s="414"/>
      <c r="AE116" s="240" t="e">
        <f>1-(W115/AA116)</f>
        <v>#DIV/0!</v>
      </c>
      <c r="AF116" s="388"/>
      <c r="AG116" s="122"/>
      <c r="AH116" s="122"/>
      <c r="AI116" s="122"/>
      <c r="AJ116" s="122"/>
      <c r="AK116" s="13"/>
      <c r="AL116" s="122"/>
      <c r="AM116" s="122"/>
      <c r="AN116" s="248"/>
      <c r="AO116" s="248"/>
      <c r="AP116" s="229"/>
      <c r="AQ116" s="229"/>
      <c r="AR116" s="229"/>
      <c r="AS116" s="229"/>
      <c r="AT116" s="150"/>
      <c r="AU116" s="150"/>
      <c r="AV116" s="150"/>
      <c r="AW116" s="150"/>
      <c r="AX116" s="150"/>
      <c r="AY116" s="150"/>
      <c r="AZ116" s="150"/>
      <c r="BA116" s="150"/>
      <c r="BB116" s="150"/>
    </row>
    <row r="117" spans="1:58" ht="15" customHeight="1" thickBot="1" x14ac:dyDescent="0.4">
      <c r="B117" s="403" t="s">
        <v>140</v>
      </c>
      <c r="C117" s="403"/>
      <c r="D117" s="403"/>
      <c r="E117" s="403"/>
      <c r="F117" s="403"/>
      <c r="G117" s="403"/>
      <c r="H117" s="252">
        <f>AA120</f>
        <v>0</v>
      </c>
      <c r="J117" s="289"/>
      <c r="K117" s="237"/>
      <c r="L117" s="238"/>
      <c r="M117" s="404" t="e">
        <f>M118/AA118</f>
        <v>#DIV/0!</v>
      </c>
      <c r="N117" s="405"/>
      <c r="O117" s="239"/>
      <c r="P117" s="239"/>
      <c r="Q117" s="239"/>
      <c r="R117" s="239"/>
      <c r="S117" s="404" t="e">
        <f>S118/AA119</f>
        <v>#DIV/0!</v>
      </c>
      <c r="T117" s="405"/>
      <c r="U117" s="238"/>
      <c r="V117" s="238"/>
      <c r="W117" s="404" t="e">
        <f>W118/AA118</f>
        <v>#DIV/0!</v>
      </c>
      <c r="X117" s="405"/>
      <c r="Y117" s="251"/>
      <c r="Z117" s="251"/>
      <c r="AA117" s="404" t="e">
        <f>AA118/AA118</f>
        <v>#DIV/0!</v>
      </c>
      <c r="AB117" s="405"/>
      <c r="AC117" s="404" t="e">
        <f>AC118/AA118</f>
        <v>#DIV/0!</v>
      </c>
      <c r="AD117" s="405"/>
      <c r="AE117" s="240" t="e">
        <f>M117+S117+AC117</f>
        <v>#DIV/0!</v>
      </c>
      <c r="AF117" s="386" t="s">
        <v>139</v>
      </c>
      <c r="AG117" s="122"/>
      <c r="AH117" s="122"/>
      <c r="AI117" s="122"/>
      <c r="AJ117" s="122"/>
      <c r="AK117" s="13"/>
      <c r="AL117" s="122"/>
      <c r="AM117" s="122"/>
      <c r="AN117" s="248"/>
      <c r="AO117" s="248"/>
      <c r="AP117" s="229"/>
      <c r="AQ117" s="229"/>
      <c r="AR117" s="229"/>
      <c r="AS117" s="229"/>
      <c r="AT117" s="150"/>
      <c r="AU117" s="150"/>
      <c r="AV117" s="150"/>
      <c r="AW117" s="150"/>
      <c r="AX117" s="150"/>
      <c r="AY117" s="150"/>
      <c r="AZ117" s="150"/>
      <c r="BA117" s="150"/>
      <c r="BB117" s="150"/>
    </row>
    <row r="118" spans="1:58" ht="12" customHeight="1" thickBot="1" x14ac:dyDescent="0.4">
      <c r="B118" s="245"/>
      <c r="C118" s="245"/>
      <c r="D118" s="245"/>
      <c r="E118" s="250"/>
      <c r="F118" s="245"/>
      <c r="G118" s="245"/>
      <c r="H118" s="245"/>
      <c r="J118" s="289"/>
      <c r="K118" s="237"/>
      <c r="L118" s="238"/>
      <c r="M118" s="389">
        <f>M115</f>
        <v>0</v>
      </c>
      <c r="N118" s="390"/>
      <c r="O118" s="272"/>
      <c r="P118" s="391">
        <f>AA119-H119</f>
        <v>0</v>
      </c>
      <c r="Q118" s="392"/>
      <c r="R118" s="272"/>
      <c r="S118" s="393">
        <f>S115</f>
        <v>0</v>
      </c>
      <c r="T118" s="394"/>
      <c r="U118" s="273"/>
      <c r="V118" s="272"/>
      <c r="W118" s="395">
        <f>W115</f>
        <v>0</v>
      </c>
      <c r="X118" s="396"/>
      <c r="Y118" s="397" t="s">
        <v>26</v>
      </c>
      <c r="Z118" s="398"/>
      <c r="AA118" s="399">
        <f>AA116+AA120</f>
        <v>0</v>
      </c>
      <c r="AB118" s="400"/>
      <c r="AC118" s="401">
        <f>AC116+AA120</f>
        <v>0</v>
      </c>
      <c r="AD118" s="402"/>
      <c r="AE118" s="240" t="e">
        <f>AC118/AA118</f>
        <v>#DIV/0!</v>
      </c>
      <c r="AF118" s="387"/>
      <c r="AG118" s="122"/>
      <c r="AH118" s="122"/>
      <c r="AI118" s="122"/>
      <c r="AJ118" s="122"/>
      <c r="AK118" s="13"/>
      <c r="AL118" s="122"/>
      <c r="AM118" s="122"/>
      <c r="AN118" s="248"/>
      <c r="AO118" s="248"/>
      <c r="AP118" s="229"/>
      <c r="AQ118" s="229"/>
      <c r="AR118" s="229"/>
      <c r="AS118" s="229"/>
      <c r="AT118" s="150"/>
      <c r="AU118" s="150"/>
      <c r="AV118" s="150"/>
      <c r="AW118" s="150"/>
      <c r="AX118" s="150"/>
      <c r="AY118" s="150"/>
      <c r="AZ118" s="150"/>
      <c r="BA118" s="150"/>
      <c r="BB118" s="150"/>
    </row>
    <row r="119" spans="1:58" ht="18.649999999999999" customHeight="1" thickBot="1" x14ac:dyDescent="0.4">
      <c r="B119" s="406" t="s">
        <v>185</v>
      </c>
      <c r="C119" s="406"/>
      <c r="D119" s="406"/>
      <c r="E119" s="406"/>
      <c r="F119" s="406"/>
      <c r="G119" s="406"/>
      <c r="H119" s="137">
        <f>H115+H117</f>
        <v>0</v>
      </c>
      <c r="J119" s="289"/>
      <c r="K119" s="241"/>
      <c r="L119" s="242"/>
      <c r="M119" s="275"/>
      <c r="N119" s="276"/>
      <c r="O119" s="277"/>
      <c r="P119" s="276"/>
      <c r="Q119" s="276"/>
      <c r="R119" s="275"/>
      <c r="S119" s="275"/>
      <c r="T119" s="278"/>
      <c r="U119" s="278"/>
      <c r="V119" s="278"/>
      <c r="W119" s="407">
        <f>M118+S118</f>
        <v>0</v>
      </c>
      <c r="X119" s="408"/>
      <c r="Y119" s="409" t="e">
        <f>AA118/W118</f>
        <v>#DIV/0!</v>
      </c>
      <c r="Z119" s="410"/>
      <c r="AA119" s="411">
        <f>AC118+W119</f>
        <v>0</v>
      </c>
      <c r="AB119" s="412"/>
      <c r="AC119" s="413">
        <f>AA119-W119</f>
        <v>0</v>
      </c>
      <c r="AD119" s="414"/>
      <c r="AE119" s="240" t="e">
        <f>AC119/AA119</f>
        <v>#DIV/0!</v>
      </c>
      <c r="AF119" s="388"/>
      <c r="AG119" s="122"/>
      <c r="AH119" s="122"/>
      <c r="AI119" s="122"/>
      <c r="AJ119" s="122"/>
      <c r="AK119" s="13"/>
      <c r="AL119" s="122"/>
      <c r="AM119" s="122"/>
      <c r="AN119" s="122"/>
      <c r="AO119" s="122"/>
      <c r="AP119" s="13"/>
      <c r="AQ119" s="13"/>
      <c r="AR119" s="13"/>
      <c r="AS119" s="229"/>
      <c r="AT119" s="150"/>
      <c r="AU119" s="150"/>
      <c r="AV119" s="150"/>
      <c r="AW119" s="150"/>
      <c r="AX119" s="150"/>
      <c r="AY119" s="150"/>
      <c r="AZ119" s="150"/>
      <c r="BA119" s="150"/>
      <c r="BB119" s="150"/>
    </row>
    <row r="120" spans="1:58" ht="30" customHeight="1" thickBot="1" x14ac:dyDescent="0.4">
      <c r="B120" s="245"/>
      <c r="C120" s="245"/>
      <c r="D120" s="245"/>
      <c r="E120" s="250"/>
      <c r="F120" s="245"/>
      <c r="G120" s="245"/>
      <c r="H120" s="245"/>
      <c r="J120" s="289"/>
      <c r="K120" s="253"/>
      <c r="L120" s="254"/>
      <c r="M120" s="254"/>
      <c r="N120" s="255"/>
      <c r="O120" s="195"/>
      <c r="P120" s="255"/>
      <c r="Q120" s="255"/>
      <c r="R120" s="254"/>
      <c r="S120" s="254"/>
      <c r="T120" s="256"/>
      <c r="U120" s="256"/>
      <c r="V120" s="256"/>
      <c r="W120" s="254"/>
      <c r="X120" s="254"/>
      <c r="Y120" s="257"/>
      <c r="Z120" s="257"/>
      <c r="AA120" s="384">
        <v>0</v>
      </c>
      <c r="AB120" s="385"/>
      <c r="AC120" s="195"/>
      <c r="AD120" s="195"/>
      <c r="AE120" s="258"/>
      <c r="AF120" s="159"/>
      <c r="AG120" s="122"/>
      <c r="AH120" s="122"/>
      <c r="AI120" s="122"/>
      <c r="AJ120" s="122"/>
      <c r="AK120" s="13"/>
      <c r="AL120" s="122"/>
      <c r="AM120" s="122"/>
      <c r="AN120" s="122"/>
      <c r="AO120" s="122"/>
      <c r="AP120" s="13"/>
      <c r="AQ120" s="13"/>
      <c r="AR120" s="13"/>
      <c r="AS120" s="229"/>
      <c r="AT120" s="150"/>
      <c r="AU120" s="150"/>
      <c r="AV120" s="150"/>
      <c r="AW120" s="150"/>
      <c r="AX120" s="150"/>
      <c r="AY120" s="150"/>
      <c r="AZ120" s="150"/>
      <c r="BA120" s="150"/>
      <c r="BB120" s="150"/>
    </row>
    <row r="121" spans="1:58" ht="14.5" customHeight="1" x14ac:dyDescent="0.35">
      <c r="A121" s="150"/>
      <c r="B121" s="373" t="s">
        <v>142</v>
      </c>
      <c r="C121" s="374"/>
      <c r="D121" s="374"/>
      <c r="E121" s="374"/>
      <c r="F121" s="374"/>
      <c r="G121" s="374"/>
      <c r="H121" s="375"/>
      <c r="J121" s="289"/>
      <c r="K121" s="376"/>
      <c r="L121" s="377"/>
      <c r="M121" s="257"/>
      <c r="N121" s="257"/>
      <c r="O121" s="257"/>
      <c r="P121" s="257"/>
      <c r="Q121" s="257"/>
      <c r="R121" s="257"/>
      <c r="S121" s="257"/>
      <c r="T121" s="257"/>
      <c r="U121" s="257"/>
      <c r="V121" s="257"/>
      <c r="W121" s="257"/>
      <c r="X121" s="257"/>
      <c r="Y121" s="257"/>
      <c r="Z121" s="257"/>
      <c r="AA121" s="254"/>
      <c r="AB121" s="254"/>
      <c r="AC121" s="254"/>
      <c r="AD121" s="254"/>
      <c r="AE121" s="195"/>
      <c r="AF121" s="11"/>
      <c r="AG121" s="122"/>
      <c r="AH121" s="122"/>
      <c r="AI121" s="122"/>
      <c r="AJ121" s="122"/>
      <c r="AK121" s="13"/>
      <c r="AL121" s="122"/>
      <c r="AM121" s="122"/>
      <c r="AN121" s="122"/>
      <c r="AO121" s="122"/>
      <c r="AP121" s="13"/>
      <c r="AQ121" s="13"/>
      <c r="AR121" s="13"/>
      <c r="AS121" s="229"/>
      <c r="AT121" s="150"/>
      <c r="AU121" s="150"/>
      <c r="AV121" s="150"/>
      <c r="AW121" s="150"/>
      <c r="AX121" s="150"/>
      <c r="AY121" s="150"/>
      <c r="AZ121" s="150"/>
      <c r="BA121" s="150"/>
      <c r="BB121" s="150"/>
    </row>
    <row r="122" spans="1:58" s="1" customFormat="1" ht="18" customHeight="1" x14ac:dyDescent="0.35">
      <c r="A122" s="201"/>
      <c r="B122" s="381" t="s">
        <v>152</v>
      </c>
      <c r="C122" s="382"/>
      <c r="D122" s="382"/>
      <c r="E122" s="382"/>
      <c r="F122" s="382"/>
      <c r="G122" s="382"/>
      <c r="H122" s="383"/>
      <c r="J122" s="289"/>
      <c r="K122" s="378"/>
      <c r="L122" s="379"/>
      <c r="M122" s="257"/>
      <c r="N122" s="257"/>
      <c r="O122" s="257"/>
      <c r="P122" s="257"/>
      <c r="Q122" s="257"/>
      <c r="R122" s="257"/>
      <c r="S122" s="257"/>
      <c r="T122" s="257"/>
      <c r="U122" s="257"/>
      <c r="V122" s="257"/>
      <c r="W122" s="257"/>
      <c r="X122" s="257"/>
      <c r="Y122" s="257"/>
      <c r="Z122" s="257"/>
      <c r="AA122" s="380"/>
      <c r="AB122" s="380"/>
      <c r="AC122" s="380"/>
      <c r="AD122" s="380"/>
      <c r="AE122" s="195"/>
      <c r="AF122" s="9"/>
      <c r="AG122" s="122"/>
      <c r="AH122" s="122"/>
      <c r="AI122" s="122"/>
      <c r="AJ122" s="122"/>
      <c r="AK122" s="13"/>
      <c r="AL122" s="122"/>
      <c r="AM122" s="122"/>
      <c r="AN122" s="122"/>
      <c r="AO122" s="122"/>
      <c r="AP122" s="13"/>
      <c r="AQ122" s="13"/>
      <c r="AR122" s="13"/>
      <c r="AS122" s="229"/>
      <c r="AT122" s="150"/>
      <c r="AU122" s="150"/>
      <c r="AV122" s="150"/>
      <c r="AW122" s="150"/>
      <c r="AX122" s="150"/>
      <c r="AY122" s="150"/>
      <c r="AZ122" s="150"/>
      <c r="BA122" s="150"/>
      <c r="BB122" s="150"/>
      <c r="BC122" s="2"/>
      <c r="BD122" s="2"/>
      <c r="BE122" s="2"/>
      <c r="BF122" s="2"/>
    </row>
    <row r="123" spans="1:58" ht="31.9" customHeight="1" x14ac:dyDescent="0.4">
      <c r="A123" s="150"/>
      <c r="B123" s="311" t="s">
        <v>178</v>
      </c>
      <c r="C123" s="368" t="s">
        <v>170</v>
      </c>
      <c r="D123" s="369"/>
      <c r="E123" s="369"/>
      <c r="F123" s="369"/>
      <c r="G123" s="369"/>
      <c r="H123" s="370"/>
      <c r="J123" s="289"/>
      <c r="K123" s="371"/>
      <c r="L123" s="372"/>
      <c r="M123" s="257"/>
      <c r="N123" s="257"/>
      <c r="O123" s="257"/>
      <c r="P123" s="257"/>
      <c r="Q123" s="257"/>
      <c r="R123" s="257"/>
      <c r="S123" s="257"/>
      <c r="T123" s="257"/>
      <c r="U123" s="257"/>
      <c r="V123" s="257"/>
      <c r="W123" s="257"/>
      <c r="X123" s="257"/>
      <c r="Y123" s="257"/>
      <c r="Z123" s="257"/>
      <c r="AA123" s="366"/>
      <c r="AB123" s="366"/>
      <c r="AC123" s="366"/>
      <c r="AD123" s="366"/>
      <c r="AE123" s="259"/>
      <c r="AG123" s="122"/>
      <c r="AH123" s="122"/>
      <c r="AI123" s="13"/>
      <c r="AJ123" s="13"/>
      <c r="AK123" s="13"/>
      <c r="AL123" s="122"/>
      <c r="AM123" s="122"/>
      <c r="AN123" s="13"/>
      <c r="AO123" s="13"/>
      <c r="AP123" s="13"/>
      <c r="AQ123" s="13"/>
    </row>
    <row r="124" spans="1:58" s="1" customFormat="1" ht="38.5" customHeight="1" x14ac:dyDescent="0.4">
      <c r="A124" s="201"/>
      <c r="B124" s="311" t="s">
        <v>178</v>
      </c>
      <c r="C124" s="362" t="s">
        <v>171</v>
      </c>
      <c r="D124" s="362"/>
      <c r="E124" s="362"/>
      <c r="F124" s="362"/>
      <c r="G124" s="362"/>
      <c r="H124" s="362"/>
      <c r="J124" s="289"/>
      <c r="K124" s="364"/>
      <c r="L124" s="365"/>
      <c r="M124" s="257"/>
      <c r="N124" s="257"/>
      <c r="O124" s="257"/>
      <c r="P124" s="257"/>
      <c r="Q124" s="257"/>
      <c r="R124" s="257"/>
      <c r="S124" s="257"/>
      <c r="T124" s="257"/>
      <c r="U124" s="257"/>
      <c r="V124" s="257"/>
      <c r="W124" s="257"/>
      <c r="X124" s="257"/>
      <c r="Y124" s="257"/>
      <c r="Z124" s="257"/>
      <c r="AA124" s="366"/>
      <c r="AB124" s="366"/>
      <c r="AC124" s="366"/>
      <c r="AD124" s="366"/>
      <c r="AE124" s="259"/>
      <c r="AF124" s="9"/>
      <c r="AG124" s="201"/>
      <c r="AH124" s="201"/>
      <c r="AI124" s="144"/>
      <c r="AJ124" s="144"/>
      <c r="AK124" s="144"/>
      <c r="AL124" s="144"/>
      <c r="AM124" s="144"/>
      <c r="AN124" s="144"/>
      <c r="AO124" s="144"/>
      <c r="AP124"/>
      <c r="AQ124"/>
      <c r="AR124"/>
      <c r="AS124"/>
      <c r="AT124"/>
      <c r="AU124"/>
      <c r="AV124"/>
      <c r="AW124"/>
      <c r="AX124"/>
      <c r="AY124"/>
      <c r="AZ124"/>
      <c r="BA124"/>
      <c r="BB124"/>
    </row>
    <row r="125" spans="1:58" ht="21.65" customHeight="1" x14ac:dyDescent="0.4">
      <c r="B125" s="311" t="s">
        <v>178</v>
      </c>
      <c r="C125" s="362" t="s">
        <v>172</v>
      </c>
      <c r="D125" s="362"/>
      <c r="E125" s="362"/>
      <c r="F125" s="362"/>
      <c r="G125" s="362"/>
      <c r="H125" s="362"/>
      <c r="J125" s="289"/>
      <c r="K125" s="364"/>
      <c r="L125" s="365"/>
      <c r="M125" s="257"/>
      <c r="N125" s="257"/>
      <c r="O125" s="257"/>
      <c r="P125" s="257"/>
      <c r="Q125" s="257"/>
      <c r="R125" s="257"/>
      <c r="S125" s="257"/>
      <c r="T125" s="257"/>
      <c r="U125" s="257"/>
      <c r="V125" s="257"/>
      <c r="W125" s="257"/>
      <c r="X125" s="257"/>
      <c r="Y125" s="257"/>
      <c r="Z125" s="257"/>
      <c r="AA125" s="366"/>
      <c r="AB125" s="366"/>
      <c r="AC125" s="366"/>
      <c r="AD125" s="366"/>
      <c r="AE125" s="259"/>
      <c r="AF125" s="11"/>
      <c r="AG125" s="150"/>
      <c r="AH125" s="150"/>
      <c r="AP125" s="13"/>
    </row>
    <row r="126" spans="1:58" s="1" customFormat="1" ht="39.65" customHeight="1" x14ac:dyDescent="0.4">
      <c r="B126" s="311" t="s">
        <v>178</v>
      </c>
      <c r="C126" s="367" t="s">
        <v>173</v>
      </c>
      <c r="D126" s="362"/>
      <c r="E126" s="362"/>
      <c r="F126" s="362"/>
      <c r="G126" s="362"/>
      <c r="H126" s="362"/>
      <c r="J126" s="289"/>
      <c r="K126" s="257"/>
      <c r="L126" s="257"/>
      <c r="M126" s="257"/>
      <c r="N126" s="257"/>
      <c r="O126" s="166"/>
      <c r="P126" s="166"/>
      <c r="Q126" s="260"/>
      <c r="R126" s="260"/>
      <c r="S126" s="257"/>
      <c r="T126" s="257"/>
      <c r="U126" s="257"/>
      <c r="V126" s="257"/>
      <c r="W126" s="257"/>
      <c r="X126" s="257"/>
      <c r="Y126" s="261"/>
      <c r="Z126" s="261"/>
      <c r="AA126" s="257"/>
      <c r="AB126" s="262"/>
      <c r="AC126" s="257"/>
      <c r="AD126" s="257"/>
      <c r="AE126" s="263"/>
      <c r="AF126" s="9"/>
      <c r="AG126" s="201"/>
      <c r="AH126" s="201"/>
      <c r="AI126" s="144"/>
      <c r="AJ126" s="144"/>
      <c r="AK126" s="144"/>
      <c r="AL126" s="144"/>
      <c r="AM126" s="144"/>
      <c r="AN126" s="144"/>
      <c r="AO126" s="144"/>
      <c r="AP126" s="13"/>
      <c r="AQ126"/>
      <c r="AR126"/>
      <c r="AS126"/>
      <c r="AT126"/>
      <c r="AU126"/>
      <c r="AV126"/>
      <c r="AW126"/>
      <c r="AX126"/>
      <c r="AY126"/>
      <c r="AZ126"/>
      <c r="BA126"/>
      <c r="BB126"/>
    </row>
    <row r="127" spans="1:58" ht="49.15" customHeight="1" x14ac:dyDescent="0.4">
      <c r="B127" s="311" t="s">
        <v>178</v>
      </c>
      <c r="C127" s="362" t="s">
        <v>175</v>
      </c>
      <c r="D127" s="362"/>
      <c r="E127" s="362"/>
      <c r="F127" s="362"/>
      <c r="G127" s="362"/>
      <c r="H127" s="362"/>
      <c r="J127" s="289"/>
      <c r="L127" s="264"/>
      <c r="M127" s="265"/>
      <c r="N127" s="265"/>
      <c r="O127" s="265"/>
      <c r="P127" s="265"/>
      <c r="Q127" s="12"/>
      <c r="R127" s="20"/>
      <c r="S127" s="20"/>
      <c r="T127" s="20"/>
      <c r="U127" s="20"/>
      <c r="V127" s="20"/>
      <c r="W127" s="20"/>
      <c r="X127" s="357"/>
      <c r="Y127" s="358"/>
      <c r="Z127" s="358"/>
      <c r="AA127" s="359"/>
      <c r="AB127" s="359"/>
      <c r="AC127" s="359"/>
      <c r="AD127" s="359"/>
      <c r="AE127" s="11"/>
      <c r="AF127" s="11"/>
      <c r="AG127" s="150"/>
      <c r="AH127" s="150"/>
      <c r="AP127" s="13"/>
    </row>
    <row r="128" spans="1:58" ht="23.5" customHeight="1" x14ac:dyDescent="0.4">
      <c r="B128" s="311" t="s">
        <v>178</v>
      </c>
      <c r="C128" s="363" t="s">
        <v>153</v>
      </c>
      <c r="D128" s="363"/>
      <c r="E128" s="363"/>
      <c r="F128" s="363"/>
      <c r="G128" s="363"/>
      <c r="H128" s="363"/>
      <c r="J128" s="289"/>
      <c r="L128" s="264"/>
      <c r="M128" s="265"/>
      <c r="N128" s="265"/>
      <c r="O128" s="265"/>
      <c r="P128" s="265"/>
      <c r="Q128" s="12"/>
      <c r="R128" s="20"/>
      <c r="S128" s="20"/>
      <c r="T128" s="20"/>
      <c r="U128" s="20"/>
      <c r="V128" s="20"/>
      <c r="W128" s="20"/>
      <c r="X128" s="357"/>
      <c r="Y128" s="358"/>
      <c r="Z128" s="358"/>
      <c r="AA128" s="359"/>
      <c r="AB128" s="359"/>
      <c r="AC128" s="359"/>
      <c r="AD128" s="359"/>
      <c r="AE128" s="11"/>
      <c r="AF128" s="11"/>
      <c r="AG128" s="150"/>
      <c r="AH128" s="150"/>
      <c r="AP128" s="13"/>
    </row>
    <row r="129" spans="2:54" ht="22.15" customHeight="1" x14ac:dyDescent="0.4">
      <c r="B129" s="311" t="s">
        <v>178</v>
      </c>
      <c r="C129" s="362" t="s">
        <v>154</v>
      </c>
      <c r="D129" s="362"/>
      <c r="E129" s="362"/>
      <c r="F129" s="362"/>
      <c r="G129" s="362"/>
      <c r="H129" s="362"/>
      <c r="J129" s="289"/>
      <c r="L129" s="264"/>
      <c r="M129" s="265"/>
      <c r="N129" s="265"/>
      <c r="O129" s="265"/>
      <c r="P129" s="265"/>
      <c r="Q129" s="12"/>
      <c r="R129" s="20"/>
      <c r="S129" s="20"/>
      <c r="T129" s="20"/>
      <c r="U129" s="20"/>
      <c r="V129" s="20"/>
      <c r="W129" s="20"/>
      <c r="X129" s="138"/>
      <c r="Y129" s="139"/>
      <c r="Z129" s="139"/>
      <c r="AA129" s="140"/>
      <c r="AB129" s="140"/>
      <c r="AC129" s="140"/>
      <c r="AD129" s="140"/>
      <c r="AE129" s="11"/>
      <c r="AF129" s="11"/>
      <c r="AG129" s="150"/>
      <c r="AH129" s="159"/>
      <c r="AP129" s="13"/>
    </row>
    <row r="130" spans="2:54" ht="22.15" customHeight="1" x14ac:dyDescent="0.4">
      <c r="B130" s="311" t="s">
        <v>178</v>
      </c>
      <c r="C130" s="362" t="s">
        <v>155</v>
      </c>
      <c r="D130" s="362"/>
      <c r="E130" s="362"/>
      <c r="F130" s="362"/>
      <c r="G130" s="362"/>
      <c r="H130" s="362"/>
      <c r="J130" s="289"/>
      <c r="L130" s="264"/>
      <c r="M130" s="265"/>
      <c r="N130" s="265"/>
      <c r="O130" s="265"/>
      <c r="P130" s="265"/>
      <c r="Q130" s="12"/>
      <c r="R130" s="10"/>
      <c r="S130" s="11"/>
      <c r="T130" s="11"/>
      <c r="U130" s="11"/>
      <c r="V130" s="11"/>
      <c r="W130" s="11"/>
      <c r="X130" s="357"/>
      <c r="Y130" s="358"/>
      <c r="Z130" s="358"/>
      <c r="AA130" s="359"/>
      <c r="AB130" s="359"/>
      <c r="AC130" s="359"/>
      <c r="AD130" s="359"/>
      <c r="AE130" s="11"/>
      <c r="AF130" s="11"/>
      <c r="AG130" s="150"/>
      <c r="AH130" s="150"/>
    </row>
    <row r="131" spans="2:54" ht="20.5" customHeight="1" x14ac:dyDescent="0.4">
      <c r="B131" s="311" t="s">
        <v>178</v>
      </c>
      <c r="C131" s="362" t="s">
        <v>156</v>
      </c>
      <c r="D131" s="362"/>
      <c r="E131" s="362"/>
      <c r="F131" s="362"/>
      <c r="G131" s="362"/>
      <c r="H131" s="362"/>
      <c r="J131" s="289"/>
      <c r="L131" s="264"/>
      <c r="M131" s="265"/>
      <c r="N131" s="265"/>
      <c r="O131" s="16"/>
      <c r="P131" s="265"/>
      <c r="Q131" s="12"/>
      <c r="R131" s="10"/>
      <c r="X131" s="357"/>
      <c r="Y131" s="358"/>
      <c r="Z131" s="358"/>
      <c r="AA131" s="359"/>
      <c r="AB131" s="359"/>
      <c r="AC131" s="359"/>
      <c r="AD131" s="359"/>
      <c r="AE131" s="11"/>
      <c r="AF131" s="11"/>
      <c r="AG131" s="150"/>
      <c r="AH131" s="150"/>
      <c r="AI131" s="9"/>
      <c r="AJ131" s="9"/>
      <c r="AK131" s="9"/>
      <c r="AL131" s="9"/>
      <c r="AM131" s="3"/>
      <c r="AN131" s="3"/>
      <c r="AO131" s="3"/>
      <c r="AP131" s="3"/>
      <c r="AQ131" s="15"/>
      <c r="AR131" s="2"/>
      <c r="AS131" s="3"/>
      <c r="AT131" s="3"/>
      <c r="AU131" s="3"/>
      <c r="AV131" s="3"/>
      <c r="AW131" s="3"/>
      <c r="AX131" s="3"/>
      <c r="AY131" s="3"/>
      <c r="AZ131" s="3"/>
      <c r="BA131" s="3"/>
      <c r="BB131" s="3"/>
    </row>
    <row r="132" spans="2:54" ht="22.15" customHeight="1" x14ac:dyDescent="0.4">
      <c r="B132" s="311" t="s">
        <v>178</v>
      </c>
      <c r="C132" s="356" t="s">
        <v>157</v>
      </c>
      <c r="D132" s="362"/>
      <c r="E132" s="362"/>
      <c r="F132" s="362"/>
      <c r="G132" s="362"/>
      <c r="H132" s="362"/>
      <c r="J132" s="289"/>
      <c r="L132" s="264"/>
      <c r="M132" s="265"/>
      <c r="N132" s="265"/>
      <c r="O132" s="16"/>
      <c r="P132" s="265"/>
      <c r="Q132" s="12"/>
      <c r="R132" s="10"/>
      <c r="X132" s="357"/>
      <c r="Y132" s="358"/>
      <c r="Z132" s="358"/>
      <c r="AA132" s="359"/>
      <c r="AB132" s="359"/>
      <c r="AC132" s="359"/>
      <c r="AD132" s="359"/>
      <c r="AE132" s="11"/>
      <c r="AF132" s="11"/>
      <c r="AG132" s="150"/>
      <c r="AH132" s="150"/>
    </row>
    <row r="133" spans="2:54" ht="55.15" customHeight="1" x14ac:dyDescent="0.4">
      <c r="B133" s="311" t="s">
        <v>178</v>
      </c>
      <c r="C133" s="362" t="s">
        <v>174</v>
      </c>
      <c r="D133" s="362"/>
      <c r="E133" s="362"/>
      <c r="F133" s="362"/>
      <c r="G133" s="362"/>
      <c r="H133" s="362"/>
      <c r="J133" s="289"/>
      <c r="O133" s="16"/>
      <c r="Q133" s="12"/>
      <c r="X133" s="357"/>
      <c r="Y133" s="358"/>
      <c r="Z133" s="358"/>
      <c r="AA133" s="359"/>
      <c r="AB133" s="359"/>
      <c r="AC133" s="359"/>
      <c r="AD133" s="359"/>
      <c r="AE133" s="11"/>
      <c r="AF133" s="11"/>
      <c r="AG133" s="150"/>
      <c r="AH133" s="11"/>
    </row>
    <row r="134" spans="2:54" ht="34.15" customHeight="1" x14ac:dyDescent="0.4">
      <c r="B134" s="311" t="s">
        <v>178</v>
      </c>
      <c r="C134" s="356" t="s">
        <v>158</v>
      </c>
      <c r="D134" s="356"/>
      <c r="E134" s="356"/>
      <c r="F134" s="356"/>
      <c r="G134" s="356"/>
      <c r="H134" s="356"/>
      <c r="J134" s="289"/>
      <c r="O134" s="16"/>
      <c r="Q134" s="12"/>
      <c r="X134" s="357"/>
      <c r="Y134" s="358"/>
      <c r="Z134" s="358"/>
      <c r="AA134" s="359"/>
      <c r="AB134" s="359"/>
      <c r="AC134" s="359"/>
      <c r="AD134" s="359"/>
      <c r="AE134" s="11"/>
      <c r="AF134" s="11"/>
      <c r="AG134" s="150"/>
      <c r="AH134" s="9"/>
      <c r="AI134" s="21"/>
      <c r="AJ134" s="21"/>
      <c r="AK134" s="21"/>
      <c r="AL134" s="21"/>
      <c r="AM134" s="13"/>
      <c r="AN134" s="13"/>
      <c r="AO134" s="13"/>
      <c r="AP134" s="13"/>
      <c r="AQ134" s="13"/>
      <c r="AR134" s="13"/>
      <c r="AS134" s="13"/>
      <c r="AT134" s="13"/>
      <c r="AU134" s="13"/>
      <c r="AV134" s="13"/>
      <c r="AW134" s="13"/>
      <c r="AX134" s="13"/>
      <c r="AY134" s="13"/>
      <c r="AZ134" s="13"/>
      <c r="BA134" s="13"/>
      <c r="BB134" s="13"/>
    </row>
    <row r="135" spans="2:54" ht="18" customHeight="1" x14ac:dyDescent="0.4">
      <c r="B135" s="311" t="s">
        <v>178</v>
      </c>
      <c r="C135" s="356" t="s">
        <v>159</v>
      </c>
      <c r="D135" s="356"/>
      <c r="E135" s="356"/>
      <c r="F135" s="356"/>
      <c r="G135" s="356"/>
      <c r="H135" s="356"/>
      <c r="J135" s="289"/>
      <c r="O135" s="16"/>
      <c r="Q135" s="12"/>
      <c r="X135" s="138"/>
      <c r="Y135" s="139"/>
      <c r="Z135" s="139"/>
      <c r="AA135" s="140"/>
      <c r="AB135" s="140"/>
      <c r="AC135" s="140"/>
      <c r="AD135" s="140"/>
      <c r="AE135" s="11"/>
      <c r="AF135" s="11"/>
      <c r="AG135" s="150"/>
      <c r="AH135" s="11"/>
    </row>
    <row r="136" spans="2:54" s="297" customFormat="1" ht="19.149999999999999" customHeight="1" x14ac:dyDescent="0.35">
      <c r="B136" s="720" t="s">
        <v>160</v>
      </c>
      <c r="C136" s="721"/>
      <c r="D136" s="721"/>
      <c r="E136" s="721"/>
      <c r="F136" s="721"/>
      <c r="G136" s="721"/>
      <c r="H136" s="722"/>
      <c r="J136" s="289"/>
      <c r="K136" s="298"/>
      <c r="L136" s="299"/>
      <c r="M136" s="300"/>
      <c r="N136" s="300"/>
      <c r="O136" s="301"/>
      <c r="P136" s="300"/>
      <c r="Q136" s="12"/>
      <c r="R136" s="298"/>
      <c r="S136" s="298"/>
      <c r="T136" s="298"/>
      <c r="U136" s="298"/>
      <c r="V136" s="298"/>
      <c r="W136" s="298"/>
      <c r="X136" s="360"/>
      <c r="Y136" s="361"/>
      <c r="Z136" s="361"/>
      <c r="AA136" s="359"/>
      <c r="AB136" s="359"/>
      <c r="AC136" s="359"/>
      <c r="AD136" s="359"/>
      <c r="AE136" s="302"/>
      <c r="AF136" s="302"/>
      <c r="AG136" s="303"/>
      <c r="AH136" s="302"/>
      <c r="AI136" s="298"/>
      <c r="AJ136" s="298"/>
      <c r="AK136" s="298"/>
      <c r="AL136" s="298"/>
      <c r="AM136" s="298"/>
      <c r="AN136" s="298"/>
      <c r="AO136" s="298"/>
    </row>
    <row r="137" spans="2:54" ht="29.5" customHeight="1" x14ac:dyDescent="0.35">
      <c r="B137" s="304"/>
      <c r="C137" s="723" t="s">
        <v>186</v>
      </c>
      <c r="D137" s="724"/>
      <c r="E137" s="724"/>
      <c r="F137" s="724"/>
      <c r="G137" s="724"/>
      <c r="H137" s="305"/>
      <c r="J137" s="289"/>
      <c r="O137" s="16"/>
      <c r="AG137" s="150"/>
      <c r="AH137" s="11"/>
    </row>
    <row r="138" spans="2:54" ht="21.65" customHeight="1" x14ac:dyDescent="0.35">
      <c r="B138" s="309"/>
      <c r="C138" s="353" t="s">
        <v>163</v>
      </c>
      <c r="D138" s="354"/>
      <c r="E138" s="354"/>
      <c r="F138" s="354"/>
      <c r="G138" s="354"/>
      <c r="H138" s="355"/>
      <c r="J138" s="289"/>
      <c r="O138" s="16"/>
      <c r="AG138" s="150"/>
      <c r="AH138" s="11"/>
    </row>
    <row r="139" spans="2:54" ht="18" customHeight="1" x14ac:dyDescent="0.4">
      <c r="B139" s="311" t="s">
        <v>178</v>
      </c>
      <c r="C139" s="347" t="s">
        <v>161</v>
      </c>
      <c r="D139" s="348"/>
      <c r="E139" s="348"/>
      <c r="F139" s="348"/>
      <c r="G139" s="348"/>
      <c r="H139" s="349"/>
      <c r="J139" s="289"/>
      <c r="O139" s="16"/>
      <c r="AG139" s="150"/>
      <c r="AH139" s="11"/>
    </row>
    <row r="140" spans="2:54" ht="19.899999999999999" customHeight="1" x14ac:dyDescent="0.4">
      <c r="B140" s="311" t="s">
        <v>178</v>
      </c>
      <c r="C140" s="347" t="s">
        <v>162</v>
      </c>
      <c r="D140" s="348"/>
      <c r="E140" s="348"/>
      <c r="F140" s="348"/>
      <c r="G140" s="348"/>
      <c r="H140" s="349"/>
      <c r="J140" s="289"/>
      <c r="O140" s="16"/>
      <c r="AG140" s="150"/>
      <c r="AH140" s="11"/>
    </row>
    <row r="141" spans="2:54" ht="24.75" customHeight="1" x14ac:dyDescent="0.4">
      <c r="B141" s="311" t="s">
        <v>178</v>
      </c>
      <c r="C141" s="347" t="s">
        <v>169</v>
      </c>
      <c r="D141" s="348"/>
      <c r="E141" s="348"/>
      <c r="F141" s="348"/>
      <c r="G141" s="348"/>
      <c r="H141" s="349"/>
      <c r="J141" s="289"/>
      <c r="O141" s="16"/>
      <c r="AG141" s="150"/>
      <c r="AH141" s="11"/>
    </row>
    <row r="142" spans="2:54" ht="18.649999999999999" customHeight="1" x14ac:dyDescent="0.4">
      <c r="B142" s="311" t="s">
        <v>178</v>
      </c>
      <c r="C142" s="347" t="s">
        <v>164</v>
      </c>
      <c r="D142" s="348"/>
      <c r="E142" s="348"/>
      <c r="F142" s="348"/>
      <c r="G142" s="348"/>
      <c r="H142" s="349"/>
      <c r="J142" s="289"/>
      <c r="O142" s="16"/>
      <c r="AG142" s="150"/>
      <c r="AH142" s="11"/>
    </row>
    <row r="143" spans="2:54" ht="18.649999999999999" customHeight="1" x14ac:dyDescent="0.4">
      <c r="B143" s="311" t="s">
        <v>178</v>
      </c>
      <c r="C143" s="347" t="s">
        <v>165</v>
      </c>
      <c r="D143" s="348"/>
      <c r="E143" s="348"/>
      <c r="F143" s="348"/>
      <c r="G143" s="348"/>
      <c r="H143" s="349"/>
      <c r="J143" s="289"/>
      <c r="O143" s="16"/>
      <c r="AG143" s="150"/>
      <c r="AH143" s="11"/>
    </row>
    <row r="144" spans="2:54" ht="19.899999999999999" customHeight="1" x14ac:dyDescent="0.35">
      <c r="B144" s="310"/>
      <c r="C144" s="353" t="s">
        <v>166</v>
      </c>
      <c r="D144" s="354"/>
      <c r="E144" s="354"/>
      <c r="F144" s="354"/>
      <c r="G144" s="354"/>
      <c r="H144" s="355"/>
      <c r="J144" s="289"/>
      <c r="O144" s="16"/>
      <c r="AG144" s="150"/>
      <c r="AH144" s="11"/>
    </row>
    <row r="145" spans="2:34" ht="20.5" customHeight="1" x14ac:dyDescent="0.4">
      <c r="B145" s="311" t="s">
        <v>178</v>
      </c>
      <c r="C145" s="347" t="s">
        <v>167</v>
      </c>
      <c r="D145" s="348"/>
      <c r="E145" s="348"/>
      <c r="F145" s="348"/>
      <c r="G145" s="348"/>
      <c r="H145" s="349"/>
      <c r="J145" s="289"/>
      <c r="O145" s="16"/>
      <c r="AG145" s="150"/>
      <c r="AH145" s="11"/>
    </row>
    <row r="146" spans="2:34" ht="19.149999999999999" customHeight="1" x14ac:dyDescent="0.4">
      <c r="B146" s="311" t="s">
        <v>178</v>
      </c>
      <c r="C146" s="347" t="s">
        <v>177</v>
      </c>
      <c r="D146" s="348"/>
      <c r="E146" s="348"/>
      <c r="F146" s="348"/>
      <c r="G146" s="348"/>
      <c r="H146" s="349"/>
      <c r="J146" s="289"/>
      <c r="O146" s="16"/>
      <c r="AG146" s="150"/>
      <c r="AH146" s="11"/>
    </row>
    <row r="147" spans="2:34" ht="24.75" customHeight="1" x14ac:dyDescent="0.4">
      <c r="B147" s="311" t="s">
        <v>178</v>
      </c>
      <c r="C147" s="347" t="s">
        <v>176</v>
      </c>
      <c r="D147" s="348"/>
      <c r="E147" s="348"/>
      <c r="F147" s="348"/>
      <c r="G147" s="348"/>
      <c r="H147" s="349"/>
      <c r="J147" s="289"/>
      <c r="O147" s="16"/>
      <c r="AG147" s="150"/>
      <c r="AH147" s="11"/>
    </row>
    <row r="148" spans="2:34" ht="22.15" customHeight="1" x14ac:dyDescent="0.4">
      <c r="B148" s="311" t="s">
        <v>178</v>
      </c>
      <c r="C148" s="347" t="s">
        <v>168</v>
      </c>
      <c r="D148" s="348"/>
      <c r="E148" s="348"/>
      <c r="F148" s="348"/>
      <c r="G148" s="348"/>
      <c r="H148" s="349"/>
      <c r="J148" s="289"/>
      <c r="O148" s="16"/>
      <c r="AG148" s="150"/>
      <c r="AH148" s="11"/>
    </row>
    <row r="149" spans="2:34" ht="21.65" customHeight="1" x14ac:dyDescent="0.4">
      <c r="B149" s="311" t="s">
        <v>178</v>
      </c>
      <c r="C149" s="350" t="s">
        <v>164</v>
      </c>
      <c r="D149" s="351"/>
      <c r="E149" s="351"/>
      <c r="F149" s="351"/>
      <c r="G149" s="351"/>
      <c r="H149" s="352"/>
      <c r="J149" s="289"/>
      <c r="O149" s="16"/>
      <c r="AG149" s="150"/>
      <c r="AH149" s="11"/>
    </row>
    <row r="150" spans="2:34" ht="15" customHeight="1" x14ac:dyDescent="0.35">
      <c r="B150" s="296"/>
      <c r="C150" s="307"/>
      <c r="D150" s="307"/>
      <c r="E150" s="307"/>
      <c r="F150" s="307"/>
      <c r="G150" s="307"/>
      <c r="H150" s="307"/>
      <c r="O150" s="16"/>
      <c r="AH150" s="11"/>
    </row>
    <row r="151" spans="2:34" ht="15" customHeight="1" x14ac:dyDescent="0.35">
      <c r="B151" s="719"/>
      <c r="C151" s="308"/>
      <c r="D151" s="308"/>
      <c r="E151" s="308"/>
      <c r="F151" s="308"/>
      <c r="G151" s="308"/>
      <c r="H151" s="308"/>
      <c r="O151" s="16"/>
    </row>
    <row r="152" spans="2:34" ht="15" customHeight="1" x14ac:dyDescent="0.35">
      <c r="B152" s="719"/>
      <c r="C152" s="306"/>
      <c r="D152" s="306"/>
      <c r="E152" s="306"/>
      <c r="F152" s="306"/>
      <c r="G152" s="306"/>
      <c r="H152" s="306"/>
      <c r="O152" s="16"/>
    </row>
    <row r="153" spans="2:34" ht="13.9" customHeight="1" x14ac:dyDescent="0.35">
      <c r="B153" s="719"/>
      <c r="C153" s="306"/>
      <c r="D153" s="306"/>
      <c r="E153" s="306"/>
      <c r="F153" s="306"/>
      <c r="G153" s="306"/>
      <c r="H153" s="306"/>
      <c r="O153" s="16"/>
    </row>
    <row r="154" spans="2:34" ht="15" customHeight="1" x14ac:dyDescent="0.35">
      <c r="B154" s="719"/>
      <c r="C154" s="306"/>
      <c r="D154" s="306"/>
      <c r="E154" s="306"/>
      <c r="F154" s="306"/>
      <c r="G154" s="306"/>
      <c r="H154" s="306"/>
      <c r="O154" s="16"/>
    </row>
    <row r="155" spans="2:34" ht="12.65" customHeight="1" x14ac:dyDescent="0.35">
      <c r="B155" s="719"/>
      <c r="C155" s="306"/>
      <c r="D155" s="306"/>
      <c r="E155" s="306"/>
      <c r="F155" s="306"/>
      <c r="G155" s="306"/>
      <c r="H155" s="306"/>
      <c r="O155" s="16"/>
    </row>
    <row r="156" spans="2:34" ht="15" customHeight="1" x14ac:dyDescent="0.35">
      <c r="B156" s="719"/>
      <c r="C156" s="306"/>
      <c r="D156" s="306"/>
      <c r="E156" s="306"/>
      <c r="F156" s="306"/>
      <c r="G156" s="306"/>
      <c r="H156" s="306"/>
      <c r="O156" s="16"/>
    </row>
    <row r="157" spans="2:34" x14ac:dyDescent="0.35">
      <c r="O157" s="16"/>
    </row>
    <row r="158" spans="2:34" x14ac:dyDescent="0.35">
      <c r="O158" s="16"/>
    </row>
    <row r="159" spans="2:34" x14ac:dyDescent="0.35">
      <c r="O159" s="266"/>
    </row>
  </sheetData>
  <mergeCells count="954">
    <mergeCell ref="B151:B156"/>
    <mergeCell ref="B136:H136"/>
    <mergeCell ref="C145:H145"/>
    <mergeCell ref="C146:H146"/>
    <mergeCell ref="C147:H147"/>
    <mergeCell ref="C148:H148"/>
    <mergeCell ref="C137:G137"/>
    <mergeCell ref="L11:M11"/>
    <mergeCell ref="N11:O11"/>
    <mergeCell ref="B26:D26"/>
    <mergeCell ref="G26:H26"/>
    <mergeCell ref="K31:AE31"/>
    <mergeCell ref="K26:X26"/>
    <mergeCell ref="Y26:AB26"/>
    <mergeCell ref="AC26:AE26"/>
    <mergeCell ref="Y34:Z34"/>
    <mergeCell ref="AA34:AB34"/>
    <mergeCell ref="AC34:AD34"/>
    <mergeCell ref="K36:L36"/>
    <mergeCell ref="M36:N36"/>
    <mergeCell ref="Q36:R36"/>
    <mergeCell ref="S36:T36"/>
    <mergeCell ref="U36:V36"/>
    <mergeCell ref="W36:X36"/>
    <mergeCell ref="Q11:S11"/>
    <mergeCell ref="T11:U11"/>
    <mergeCell ref="AB11:AC11"/>
    <mergeCell ref="AD11:AE11"/>
    <mergeCell ref="AR11:AS11"/>
    <mergeCell ref="AC67:AD67"/>
    <mergeCell ref="K68:L68"/>
    <mergeCell ref="M68:N68"/>
    <mergeCell ref="Q68:R68"/>
    <mergeCell ref="S68:T68"/>
    <mergeCell ref="U68:V68"/>
    <mergeCell ref="W68:X68"/>
    <mergeCell ref="Y68:Z68"/>
    <mergeCell ref="AA68:AB68"/>
    <mergeCell ref="AC68:AD68"/>
    <mergeCell ref="K67:L67"/>
    <mergeCell ref="K14:O14"/>
    <mergeCell ref="AI24:AN24"/>
    <mergeCell ref="AP24:BB24"/>
    <mergeCell ref="K25:L25"/>
    <mergeCell ref="AR15:AS15"/>
    <mergeCell ref="L16:M16"/>
    <mergeCell ref="AB14:AC14"/>
    <mergeCell ref="AD14:AE14"/>
    <mergeCell ref="K2:AE2"/>
    <mergeCell ref="AH2:AW2"/>
    <mergeCell ref="AH3:AK3"/>
    <mergeCell ref="AL3:AV3"/>
    <mergeCell ref="K4:U4"/>
    <mergeCell ref="W4:Z4"/>
    <mergeCell ref="AB4:AE4"/>
    <mergeCell ref="AH4:AH8"/>
    <mergeCell ref="AI4:AK4"/>
    <mergeCell ref="AK7:AK8"/>
    <mergeCell ref="AL7:AM7"/>
    <mergeCell ref="K8:O8"/>
    <mergeCell ref="Q8:U8"/>
    <mergeCell ref="AB8:AC8"/>
    <mergeCell ref="AD8:AE8"/>
    <mergeCell ref="AN5:AN6"/>
    <mergeCell ref="AP5:AP6"/>
    <mergeCell ref="AQ5:AQ6"/>
    <mergeCell ref="K6:M6"/>
    <mergeCell ref="Q6:S6"/>
    <mergeCell ref="T6:U6"/>
    <mergeCell ref="X6:X17"/>
    <mergeCell ref="Y6:Z6"/>
    <mergeCell ref="AL4:AP4"/>
    <mergeCell ref="K7:U7"/>
    <mergeCell ref="AB6:AE7"/>
    <mergeCell ref="AI6:AI8"/>
    <mergeCell ref="L10:M10"/>
    <mergeCell ref="N10:O10"/>
    <mergeCell ref="Q10:S10"/>
    <mergeCell ref="T10:U10"/>
    <mergeCell ref="AB10:AC10"/>
    <mergeCell ref="AR8:AS9"/>
    <mergeCell ref="AR10:AS10"/>
    <mergeCell ref="O5:O6"/>
    <mergeCell ref="Q5:S5"/>
    <mergeCell ref="T5:U5"/>
    <mergeCell ref="W5:Y5"/>
    <mergeCell ref="AB5:AE5"/>
    <mergeCell ref="AL5:AM5"/>
    <mergeCell ref="AR4:AS7"/>
    <mergeCell ref="K5:M5"/>
    <mergeCell ref="AD12:AE12"/>
    <mergeCell ref="AR12:AS12"/>
    <mergeCell ref="K13:O13"/>
    <mergeCell ref="Q13:U14"/>
    <mergeCell ref="AB13:AC13"/>
    <mergeCell ref="AD13:AE13"/>
    <mergeCell ref="AR13:AS13"/>
    <mergeCell ref="AT8:AT9"/>
    <mergeCell ref="L9:M9"/>
    <mergeCell ref="N9:O9"/>
    <mergeCell ref="P9:P11"/>
    <mergeCell ref="Q9:S9"/>
    <mergeCell ref="T9:U9"/>
    <mergeCell ref="AB9:AC9"/>
    <mergeCell ref="AD9:AE9"/>
    <mergeCell ref="AD10:AE10"/>
    <mergeCell ref="AL8:AL9"/>
    <mergeCell ref="AM8:AM9"/>
    <mergeCell ref="AN8:AN9"/>
    <mergeCell ref="AO8:AO9"/>
    <mergeCell ref="AP8:AP9"/>
    <mergeCell ref="AQ8:AQ9"/>
    <mergeCell ref="AJ6:AJ8"/>
    <mergeCell ref="AL6:AM6"/>
    <mergeCell ref="B15:H15"/>
    <mergeCell ref="L15:M15"/>
    <mergeCell ref="N15:O15"/>
    <mergeCell ref="P15:P17"/>
    <mergeCell ref="Q15:S15"/>
    <mergeCell ref="T15:U15"/>
    <mergeCell ref="AB15:AC15"/>
    <mergeCell ref="B12:H14"/>
    <mergeCell ref="AB12:AC12"/>
    <mergeCell ref="L17:M17"/>
    <mergeCell ref="N17:O17"/>
    <mergeCell ref="Q17:S17"/>
    <mergeCell ref="T17:U17"/>
    <mergeCell ref="N16:O16"/>
    <mergeCell ref="B24:D24"/>
    <mergeCell ref="E24:F24"/>
    <mergeCell ref="G24:H24"/>
    <mergeCell ref="K24:L24"/>
    <mergeCell ref="M24:N24"/>
    <mergeCell ref="P24:Q24"/>
    <mergeCell ref="AA24:AB24"/>
    <mergeCell ref="AC24:AD24"/>
    <mergeCell ref="S24:T24"/>
    <mergeCell ref="U24:V24"/>
    <mergeCell ref="W24:X24"/>
    <mergeCell ref="Y24:Z24"/>
    <mergeCell ref="K19:L21"/>
    <mergeCell ref="AE19:AE21"/>
    <mergeCell ref="B21:D21"/>
    <mergeCell ref="G21:H21"/>
    <mergeCell ref="AH21:BB21"/>
    <mergeCell ref="B23:D23"/>
    <mergeCell ref="E23:F23"/>
    <mergeCell ref="G23:H23"/>
    <mergeCell ref="AH23:BB23"/>
    <mergeCell ref="AJ18:AK18"/>
    <mergeCell ref="AL18:AM18"/>
    <mergeCell ref="AD15:AE15"/>
    <mergeCell ref="Q16:S16"/>
    <mergeCell ref="T16:U16"/>
    <mergeCell ref="AB16:AC16"/>
    <mergeCell ref="AD16:AE16"/>
    <mergeCell ref="AR16:AS16"/>
    <mergeCell ref="AR14:AS14"/>
    <mergeCell ref="AH31:BB31"/>
    <mergeCell ref="Y28:Z29"/>
    <mergeCell ref="AA28:AB29"/>
    <mergeCell ref="AC28:AD29"/>
    <mergeCell ref="AE28:AE29"/>
    <mergeCell ref="B29:D29"/>
    <mergeCell ref="E29:H29"/>
    <mergeCell ref="AC27:AE27"/>
    <mergeCell ref="G28:H28"/>
    <mergeCell ref="K28:L29"/>
    <mergeCell ref="M28:N29"/>
    <mergeCell ref="O28:O29"/>
    <mergeCell ref="P28:P29"/>
    <mergeCell ref="Q28:R29"/>
    <mergeCell ref="S28:T29"/>
    <mergeCell ref="U28:V29"/>
    <mergeCell ref="W28:X29"/>
    <mergeCell ref="B27:D27"/>
    <mergeCell ref="G27:H27"/>
    <mergeCell ref="K27:N27"/>
    <mergeCell ref="O27:T27"/>
    <mergeCell ref="U27:X27"/>
    <mergeCell ref="Y27:AB27"/>
    <mergeCell ref="AH34:BB34"/>
    <mergeCell ref="K35:L35"/>
    <mergeCell ref="M35:N35"/>
    <mergeCell ref="O35:P35"/>
    <mergeCell ref="Q35:R35"/>
    <mergeCell ref="S35:T35"/>
    <mergeCell ref="U35:V35"/>
    <mergeCell ref="K34:L34"/>
    <mergeCell ref="M34:N34"/>
    <mergeCell ref="Q34:R34"/>
    <mergeCell ref="S34:T34"/>
    <mergeCell ref="U34:V34"/>
    <mergeCell ref="W34:X34"/>
    <mergeCell ref="W35:X35"/>
    <mergeCell ref="Y35:Z35"/>
    <mergeCell ref="AA35:AB35"/>
    <mergeCell ref="AC35:AD35"/>
    <mergeCell ref="AI35:AL35"/>
    <mergeCell ref="Y36:Z36"/>
    <mergeCell ref="AA36:AB36"/>
    <mergeCell ref="AC36:AD36"/>
    <mergeCell ref="AC37:AD37"/>
    <mergeCell ref="K38:L38"/>
    <mergeCell ref="M38:N38"/>
    <mergeCell ref="Q38:R38"/>
    <mergeCell ref="S38:T38"/>
    <mergeCell ref="U38:V38"/>
    <mergeCell ref="W38:X38"/>
    <mergeCell ref="Y38:Z38"/>
    <mergeCell ref="AA38:AB38"/>
    <mergeCell ref="AC38:AD38"/>
    <mergeCell ref="K37:L37"/>
    <mergeCell ref="M37:N37"/>
    <mergeCell ref="O37:P37"/>
    <mergeCell ref="Q37:R37"/>
    <mergeCell ref="S37:T37"/>
    <mergeCell ref="U37:V37"/>
    <mergeCell ref="W37:X37"/>
    <mergeCell ref="Y37:Z37"/>
    <mergeCell ref="AA37:AB37"/>
    <mergeCell ref="AC39:AD39"/>
    <mergeCell ref="K40:L40"/>
    <mergeCell ref="M40:N40"/>
    <mergeCell ref="Q40:R40"/>
    <mergeCell ref="S40:T40"/>
    <mergeCell ref="U40:V40"/>
    <mergeCell ref="W40:X40"/>
    <mergeCell ref="Y40:Z40"/>
    <mergeCell ref="AA40:AB40"/>
    <mergeCell ref="AC40:AD40"/>
    <mergeCell ref="K39:L39"/>
    <mergeCell ref="M39:N39"/>
    <mergeCell ref="O39:P39"/>
    <mergeCell ref="Q39:R39"/>
    <mergeCell ref="S39:T39"/>
    <mergeCell ref="U39:V39"/>
    <mergeCell ref="W39:X39"/>
    <mergeCell ref="Y39:Z39"/>
    <mergeCell ref="AA39:AB39"/>
    <mergeCell ref="AC41:AD41"/>
    <mergeCell ref="K42:L42"/>
    <mergeCell ref="M42:N42"/>
    <mergeCell ref="Q42:R42"/>
    <mergeCell ref="S42:T42"/>
    <mergeCell ref="U42:V42"/>
    <mergeCell ref="W42:X42"/>
    <mergeCell ref="Y42:Z42"/>
    <mergeCell ref="AA42:AB42"/>
    <mergeCell ref="AC42:AD42"/>
    <mergeCell ref="K41:L41"/>
    <mergeCell ref="M41:N41"/>
    <mergeCell ref="O41:P41"/>
    <mergeCell ref="Q41:R41"/>
    <mergeCell ref="S41:T41"/>
    <mergeCell ref="U41:V41"/>
    <mergeCell ref="W41:X41"/>
    <mergeCell ref="Y41:Z41"/>
    <mergeCell ref="AA41:AB41"/>
    <mergeCell ref="AC43:AD43"/>
    <mergeCell ref="AI43:AL43"/>
    <mergeCell ref="K44:L44"/>
    <mergeCell ref="M44:N44"/>
    <mergeCell ref="Q44:R44"/>
    <mergeCell ref="S44:T44"/>
    <mergeCell ref="U44:V44"/>
    <mergeCell ref="W44:X44"/>
    <mergeCell ref="Y44:Z44"/>
    <mergeCell ref="AA44:AB44"/>
    <mergeCell ref="AC44:AD44"/>
    <mergeCell ref="K43:L43"/>
    <mergeCell ref="M43:N43"/>
    <mergeCell ref="O43:P43"/>
    <mergeCell ref="Q43:R43"/>
    <mergeCell ref="S43:T43"/>
    <mergeCell ref="U43:V43"/>
    <mergeCell ref="W43:X43"/>
    <mergeCell ref="Y43:Z43"/>
    <mergeCell ref="AA43:AB43"/>
    <mergeCell ref="AC45:AD45"/>
    <mergeCell ref="K46:L46"/>
    <mergeCell ref="M46:N46"/>
    <mergeCell ref="Q46:R46"/>
    <mergeCell ref="S46:T46"/>
    <mergeCell ref="U46:V46"/>
    <mergeCell ref="W46:X46"/>
    <mergeCell ref="Y46:Z46"/>
    <mergeCell ref="AA46:AB46"/>
    <mergeCell ref="AC46:AD46"/>
    <mergeCell ref="K45:L45"/>
    <mergeCell ref="M45:N45"/>
    <mergeCell ref="O45:P45"/>
    <mergeCell ref="Q45:R45"/>
    <mergeCell ref="S45:T45"/>
    <mergeCell ref="U45:V45"/>
    <mergeCell ref="W45:X45"/>
    <mergeCell ref="Y45:Z45"/>
    <mergeCell ref="AA45:AB45"/>
    <mergeCell ref="W47:X47"/>
    <mergeCell ref="Y47:Z47"/>
    <mergeCell ref="AA47:AB47"/>
    <mergeCell ref="AC47:AD47"/>
    <mergeCell ref="K48:L48"/>
    <mergeCell ref="M48:N48"/>
    <mergeCell ref="Q48:R48"/>
    <mergeCell ref="S48:T48"/>
    <mergeCell ref="U48:V48"/>
    <mergeCell ref="W48:X48"/>
    <mergeCell ref="K47:L47"/>
    <mergeCell ref="M47:N47"/>
    <mergeCell ref="O47:P47"/>
    <mergeCell ref="Q47:R47"/>
    <mergeCell ref="S47:T47"/>
    <mergeCell ref="U47:V47"/>
    <mergeCell ref="Y48:Z48"/>
    <mergeCell ref="AA48:AB48"/>
    <mergeCell ref="AC48:AD48"/>
    <mergeCell ref="AC49:AD49"/>
    <mergeCell ref="AI49:AL49"/>
    <mergeCell ref="K50:L50"/>
    <mergeCell ref="M50:N50"/>
    <mergeCell ref="Q50:R50"/>
    <mergeCell ref="S50:T50"/>
    <mergeCell ref="U50:V50"/>
    <mergeCell ref="W50:X50"/>
    <mergeCell ref="Y50:Z50"/>
    <mergeCell ref="AA50:AB50"/>
    <mergeCell ref="AC50:AD50"/>
    <mergeCell ref="K49:L49"/>
    <mergeCell ref="M49:N49"/>
    <mergeCell ref="O49:P49"/>
    <mergeCell ref="Q49:R49"/>
    <mergeCell ref="S49:T49"/>
    <mergeCell ref="U49:V49"/>
    <mergeCell ref="W49:X49"/>
    <mergeCell ref="Y49:Z49"/>
    <mergeCell ref="AA49:AB49"/>
    <mergeCell ref="AC51:AD51"/>
    <mergeCell ref="K52:L52"/>
    <mergeCell ref="M52:N52"/>
    <mergeCell ref="Q52:R52"/>
    <mergeCell ref="S52:T52"/>
    <mergeCell ref="U52:V52"/>
    <mergeCell ref="W52:X52"/>
    <mergeCell ref="Y52:Z52"/>
    <mergeCell ref="AA52:AB52"/>
    <mergeCell ref="AC52:AD52"/>
    <mergeCell ref="K51:L51"/>
    <mergeCell ref="M51:N51"/>
    <mergeCell ref="O51:P51"/>
    <mergeCell ref="Q51:R51"/>
    <mergeCell ref="S51:T51"/>
    <mergeCell ref="U51:V51"/>
    <mergeCell ref="W51:X51"/>
    <mergeCell ref="Y51:Z51"/>
    <mergeCell ref="AA51:AB51"/>
    <mergeCell ref="AC53:AD53"/>
    <mergeCell ref="K54:L54"/>
    <mergeCell ref="M54:N54"/>
    <mergeCell ref="Q54:R54"/>
    <mergeCell ref="S54:T54"/>
    <mergeCell ref="U54:V54"/>
    <mergeCell ref="W54:X54"/>
    <mergeCell ref="Y54:Z54"/>
    <mergeCell ref="AA54:AB54"/>
    <mergeCell ref="AC54:AD54"/>
    <mergeCell ref="K53:L53"/>
    <mergeCell ref="M53:N53"/>
    <mergeCell ref="O53:P53"/>
    <mergeCell ref="Q53:R53"/>
    <mergeCell ref="S53:T53"/>
    <mergeCell ref="U53:V53"/>
    <mergeCell ref="W53:X53"/>
    <mergeCell ref="Y53:Z53"/>
    <mergeCell ref="AA53:AB53"/>
    <mergeCell ref="AC55:AD55"/>
    <mergeCell ref="K56:L56"/>
    <mergeCell ref="M56:N56"/>
    <mergeCell ref="Q56:R56"/>
    <mergeCell ref="S56:T56"/>
    <mergeCell ref="U56:V56"/>
    <mergeCell ref="W56:X56"/>
    <mergeCell ref="Y56:Z56"/>
    <mergeCell ref="AA56:AB56"/>
    <mergeCell ref="AC56:AD56"/>
    <mergeCell ref="K55:L55"/>
    <mergeCell ref="M55:N55"/>
    <mergeCell ref="O55:P55"/>
    <mergeCell ref="Q55:R55"/>
    <mergeCell ref="S55:T55"/>
    <mergeCell ref="U55:V55"/>
    <mergeCell ref="W55:X55"/>
    <mergeCell ref="Y55:Z55"/>
    <mergeCell ref="AA55:AB55"/>
    <mergeCell ref="W57:X57"/>
    <mergeCell ref="Y57:Z57"/>
    <mergeCell ref="AA57:AB57"/>
    <mergeCell ref="AC57:AD57"/>
    <mergeCell ref="AI57:AL57"/>
    <mergeCell ref="K58:L58"/>
    <mergeCell ref="M58:N58"/>
    <mergeCell ref="Q58:R58"/>
    <mergeCell ref="S58:T58"/>
    <mergeCell ref="U58:V58"/>
    <mergeCell ref="K57:L57"/>
    <mergeCell ref="M57:N57"/>
    <mergeCell ref="O57:P57"/>
    <mergeCell ref="Q57:R57"/>
    <mergeCell ref="S57:T57"/>
    <mergeCell ref="U57:V57"/>
    <mergeCell ref="W58:X58"/>
    <mergeCell ref="Y58:Z58"/>
    <mergeCell ref="AA58:AB58"/>
    <mergeCell ref="AC58:AD58"/>
    <mergeCell ref="AC59:AD59"/>
    <mergeCell ref="K60:L60"/>
    <mergeCell ref="M60:N60"/>
    <mergeCell ref="Q60:R60"/>
    <mergeCell ref="S60:T60"/>
    <mergeCell ref="U60:V60"/>
    <mergeCell ref="W60:X60"/>
    <mergeCell ref="Y60:Z60"/>
    <mergeCell ref="AA60:AB60"/>
    <mergeCell ref="AC60:AD60"/>
    <mergeCell ref="K59:L59"/>
    <mergeCell ref="M59:N59"/>
    <mergeCell ref="O59:P59"/>
    <mergeCell ref="Q59:R59"/>
    <mergeCell ref="S59:T59"/>
    <mergeCell ref="U59:V59"/>
    <mergeCell ref="W59:X59"/>
    <mergeCell ref="Y59:Z59"/>
    <mergeCell ref="AA59:AB59"/>
    <mergeCell ref="AC61:AD61"/>
    <mergeCell ref="K62:L62"/>
    <mergeCell ref="M62:N62"/>
    <mergeCell ref="Q62:R62"/>
    <mergeCell ref="S62:T62"/>
    <mergeCell ref="U62:V62"/>
    <mergeCell ref="W62:X62"/>
    <mergeCell ref="Y62:Z62"/>
    <mergeCell ref="AA62:AB62"/>
    <mergeCell ref="AC62:AD62"/>
    <mergeCell ref="K61:L61"/>
    <mergeCell ref="M61:N61"/>
    <mergeCell ref="O61:P61"/>
    <mergeCell ref="Q61:R61"/>
    <mergeCell ref="S61:T61"/>
    <mergeCell ref="U61:V61"/>
    <mergeCell ref="W61:X61"/>
    <mergeCell ref="Y61:Z61"/>
    <mergeCell ref="AA61:AB61"/>
    <mergeCell ref="AC63:AD63"/>
    <mergeCell ref="AI63:AL63"/>
    <mergeCell ref="K64:L64"/>
    <mergeCell ref="M64:N64"/>
    <mergeCell ref="Q64:R64"/>
    <mergeCell ref="S64:T64"/>
    <mergeCell ref="U64:V64"/>
    <mergeCell ref="W64:X64"/>
    <mergeCell ref="Y64:Z64"/>
    <mergeCell ref="AA64:AB64"/>
    <mergeCell ref="AC64:AD64"/>
    <mergeCell ref="K63:L63"/>
    <mergeCell ref="M63:N63"/>
    <mergeCell ref="O63:P63"/>
    <mergeCell ref="Q63:R63"/>
    <mergeCell ref="S63:T63"/>
    <mergeCell ref="U63:V63"/>
    <mergeCell ref="W63:X63"/>
    <mergeCell ref="Y63:Z63"/>
    <mergeCell ref="AA63:AB63"/>
    <mergeCell ref="AA65:AB65"/>
    <mergeCell ref="AC65:AD65"/>
    <mergeCell ref="K66:L66"/>
    <mergeCell ref="M66:N66"/>
    <mergeCell ref="Q66:R66"/>
    <mergeCell ref="S66:T66"/>
    <mergeCell ref="U66:V66"/>
    <mergeCell ref="W66:X66"/>
    <mergeCell ref="Y66:Z66"/>
    <mergeCell ref="AA66:AB66"/>
    <mergeCell ref="AC66:AD66"/>
    <mergeCell ref="K65:L65"/>
    <mergeCell ref="M65:N65"/>
    <mergeCell ref="O65:P65"/>
    <mergeCell ref="Q65:R65"/>
    <mergeCell ref="S65:T65"/>
    <mergeCell ref="U65:V65"/>
    <mergeCell ref="W65:X65"/>
    <mergeCell ref="Y65:Z65"/>
    <mergeCell ref="AI71:AL71"/>
    <mergeCell ref="K72:L72"/>
    <mergeCell ref="M72:N72"/>
    <mergeCell ref="Q72:R72"/>
    <mergeCell ref="S72:T72"/>
    <mergeCell ref="U72:V72"/>
    <mergeCell ref="W72:X72"/>
    <mergeCell ref="M67:N67"/>
    <mergeCell ref="O67:P67"/>
    <mergeCell ref="Q67:R67"/>
    <mergeCell ref="S67:T67"/>
    <mergeCell ref="U67:V67"/>
    <mergeCell ref="W67:X67"/>
    <mergeCell ref="Y67:Z67"/>
    <mergeCell ref="AA67:AB67"/>
    <mergeCell ref="Y70:Z70"/>
    <mergeCell ref="AA70:AB70"/>
    <mergeCell ref="AC70:AD70"/>
    <mergeCell ref="K71:L71"/>
    <mergeCell ref="M71:N71"/>
    <mergeCell ref="O71:P71"/>
    <mergeCell ref="Q71:R71"/>
    <mergeCell ref="S71:T71"/>
    <mergeCell ref="U71:V71"/>
    <mergeCell ref="Y72:Z72"/>
    <mergeCell ref="AA72:AB72"/>
    <mergeCell ref="AC72:AD72"/>
    <mergeCell ref="K73:L73"/>
    <mergeCell ref="M73:N73"/>
    <mergeCell ref="O73:P73"/>
    <mergeCell ref="Q73:R73"/>
    <mergeCell ref="S73:T73"/>
    <mergeCell ref="U73:V73"/>
    <mergeCell ref="W73:X73"/>
    <mergeCell ref="Y73:Z73"/>
    <mergeCell ref="AA73:AB73"/>
    <mergeCell ref="AC73:AD73"/>
    <mergeCell ref="Y71:Z71"/>
    <mergeCell ref="AA71:AB71"/>
    <mergeCell ref="AC71:AD71"/>
    <mergeCell ref="W71:X71"/>
    <mergeCell ref="W69:X69"/>
    <mergeCell ref="Y69:Z69"/>
    <mergeCell ref="AA69:AB69"/>
    <mergeCell ref="AC69:AD69"/>
    <mergeCell ref="K70:L70"/>
    <mergeCell ref="M70:N70"/>
    <mergeCell ref="Q70:R70"/>
    <mergeCell ref="S70:T70"/>
    <mergeCell ref="U70:V70"/>
    <mergeCell ref="W70:X70"/>
    <mergeCell ref="K69:L69"/>
    <mergeCell ref="M69:N69"/>
    <mergeCell ref="O69:P69"/>
    <mergeCell ref="Q69:R69"/>
    <mergeCell ref="S69:T69"/>
    <mergeCell ref="U69:V69"/>
    <mergeCell ref="K74:L74"/>
    <mergeCell ref="M74:N74"/>
    <mergeCell ref="Q74:R74"/>
    <mergeCell ref="S74:T74"/>
    <mergeCell ref="U74:V74"/>
    <mergeCell ref="W74:X74"/>
    <mergeCell ref="Y74:Z74"/>
    <mergeCell ref="AA74:AB74"/>
    <mergeCell ref="AC74:AD74"/>
    <mergeCell ref="AC75:AD75"/>
    <mergeCell ref="AH75:BB75"/>
    <mergeCell ref="K76:L76"/>
    <mergeCell ref="M76:N76"/>
    <mergeCell ref="Q76:R76"/>
    <mergeCell ref="S76:T76"/>
    <mergeCell ref="U76:V76"/>
    <mergeCell ref="W76:X76"/>
    <mergeCell ref="Y76:Z76"/>
    <mergeCell ref="AA76:AB76"/>
    <mergeCell ref="AC76:AD76"/>
    <mergeCell ref="K75:L75"/>
    <mergeCell ref="M75:N75"/>
    <mergeCell ref="O75:P75"/>
    <mergeCell ref="Q75:R75"/>
    <mergeCell ref="S75:T75"/>
    <mergeCell ref="U75:V75"/>
    <mergeCell ref="W75:X75"/>
    <mergeCell ref="Y75:Z75"/>
    <mergeCell ref="AA75:AB75"/>
    <mergeCell ref="AC77:AD77"/>
    <mergeCell ref="K78:L78"/>
    <mergeCell ref="M78:N78"/>
    <mergeCell ref="Q78:R78"/>
    <mergeCell ref="S78:T78"/>
    <mergeCell ref="U78:V78"/>
    <mergeCell ref="W78:X78"/>
    <mergeCell ref="Y78:Z78"/>
    <mergeCell ref="AA78:AB78"/>
    <mergeCell ref="AC78:AD78"/>
    <mergeCell ref="K77:L77"/>
    <mergeCell ref="M77:N77"/>
    <mergeCell ref="O77:P77"/>
    <mergeCell ref="Q77:R77"/>
    <mergeCell ref="S77:T77"/>
    <mergeCell ref="U77:V77"/>
    <mergeCell ref="W77:X77"/>
    <mergeCell ref="Y77:Z77"/>
    <mergeCell ref="AA77:AB77"/>
    <mergeCell ref="AI78:AL78"/>
    <mergeCell ref="K79:L79"/>
    <mergeCell ref="M79:N79"/>
    <mergeCell ref="O79:P79"/>
    <mergeCell ref="Q79:R79"/>
    <mergeCell ref="S79:T79"/>
    <mergeCell ref="U79:V79"/>
    <mergeCell ref="W79:X79"/>
    <mergeCell ref="Y79:Z79"/>
    <mergeCell ref="AA79:AB79"/>
    <mergeCell ref="AC79:AD79"/>
    <mergeCell ref="K80:L80"/>
    <mergeCell ref="M80:N80"/>
    <mergeCell ref="Q80:R80"/>
    <mergeCell ref="S80:T80"/>
    <mergeCell ref="U80:V80"/>
    <mergeCell ref="W80:X80"/>
    <mergeCell ref="Y80:Z80"/>
    <mergeCell ref="AA80:AB80"/>
    <mergeCell ref="AC80:AD80"/>
    <mergeCell ref="AC81:AD81"/>
    <mergeCell ref="K82:L82"/>
    <mergeCell ref="M82:N82"/>
    <mergeCell ref="Q82:R82"/>
    <mergeCell ref="S82:T82"/>
    <mergeCell ref="U82:V82"/>
    <mergeCell ref="W82:X82"/>
    <mergeCell ref="Y82:Z82"/>
    <mergeCell ref="AA82:AB82"/>
    <mergeCell ref="AC82:AD82"/>
    <mergeCell ref="K81:L81"/>
    <mergeCell ref="M81:N81"/>
    <mergeCell ref="O81:P81"/>
    <mergeCell ref="Q81:R81"/>
    <mergeCell ref="S81:T81"/>
    <mergeCell ref="U81:V81"/>
    <mergeCell ref="W81:X81"/>
    <mergeCell ref="Y81:Z81"/>
    <mergeCell ref="AA81:AB81"/>
    <mergeCell ref="B84:H84"/>
    <mergeCell ref="K84:AE84"/>
    <mergeCell ref="M86:N86"/>
    <mergeCell ref="S86:T86"/>
    <mergeCell ref="W86:X86"/>
    <mergeCell ref="AA86:AB86"/>
    <mergeCell ref="AC86:AD86"/>
    <mergeCell ref="W83:X83"/>
    <mergeCell ref="Y83:Z83"/>
    <mergeCell ref="AA83:AB83"/>
    <mergeCell ref="AC83:AD83"/>
    <mergeCell ref="K83:L83"/>
    <mergeCell ref="M83:N83"/>
    <mergeCell ref="O83:P83"/>
    <mergeCell ref="Q83:R83"/>
    <mergeCell ref="S83:T83"/>
    <mergeCell ref="U83:V83"/>
    <mergeCell ref="AA85:AB85"/>
    <mergeCell ref="AF86:AF88"/>
    <mergeCell ref="AI86:AL86"/>
    <mergeCell ref="B87:G87"/>
    <mergeCell ref="M87:N87"/>
    <mergeCell ref="P87:Q87"/>
    <mergeCell ref="S87:T87"/>
    <mergeCell ref="W87:X87"/>
    <mergeCell ref="Y87:Z87"/>
    <mergeCell ref="AA87:AB87"/>
    <mergeCell ref="AC87:AD87"/>
    <mergeCell ref="W88:X88"/>
    <mergeCell ref="Y88:Z88"/>
    <mergeCell ref="AA88:AB88"/>
    <mergeCell ref="AC88:AD88"/>
    <mergeCell ref="B89:H89"/>
    <mergeCell ref="K90:L90"/>
    <mergeCell ref="M90:N90"/>
    <mergeCell ref="Q90:R90"/>
    <mergeCell ref="S90:T90"/>
    <mergeCell ref="U90:V90"/>
    <mergeCell ref="W91:X91"/>
    <mergeCell ref="Y91:Z91"/>
    <mergeCell ref="AA91:AB91"/>
    <mergeCell ref="AC91:AD91"/>
    <mergeCell ref="B92:G92"/>
    <mergeCell ref="K92:AE92"/>
    <mergeCell ref="W90:X90"/>
    <mergeCell ref="Y90:Z90"/>
    <mergeCell ref="AA90:AB90"/>
    <mergeCell ref="AC90:AD90"/>
    <mergeCell ref="K91:L91"/>
    <mergeCell ref="M91:N91"/>
    <mergeCell ref="O91:P91"/>
    <mergeCell ref="Q91:R91"/>
    <mergeCell ref="S91:T91"/>
    <mergeCell ref="U91:V91"/>
    <mergeCell ref="AH92:BB92"/>
    <mergeCell ref="AI93:AL93"/>
    <mergeCell ref="B94:H94"/>
    <mergeCell ref="K94:AE94"/>
    <mergeCell ref="K96:L96"/>
    <mergeCell ref="M96:N96"/>
    <mergeCell ref="Q96:R96"/>
    <mergeCell ref="S96:T96"/>
    <mergeCell ref="U96:V96"/>
    <mergeCell ref="W96:X96"/>
    <mergeCell ref="Y96:Z96"/>
    <mergeCell ref="AA96:AB96"/>
    <mergeCell ref="AC96:AD96"/>
    <mergeCell ref="AC97:AD97"/>
    <mergeCell ref="K98:L98"/>
    <mergeCell ref="M98:N98"/>
    <mergeCell ref="Q98:R98"/>
    <mergeCell ref="S98:T98"/>
    <mergeCell ref="U98:V98"/>
    <mergeCell ref="W98:X98"/>
    <mergeCell ref="Y98:Z98"/>
    <mergeCell ref="AA98:AB98"/>
    <mergeCell ref="AC98:AD98"/>
    <mergeCell ref="K97:L97"/>
    <mergeCell ref="M97:N97"/>
    <mergeCell ref="O97:P97"/>
    <mergeCell ref="Q97:R97"/>
    <mergeCell ref="S97:T97"/>
    <mergeCell ref="U97:V97"/>
    <mergeCell ref="W97:X97"/>
    <mergeCell ref="Y97:Z97"/>
    <mergeCell ref="AA97:AB97"/>
    <mergeCell ref="AC99:AD99"/>
    <mergeCell ref="K100:L100"/>
    <mergeCell ref="M100:N100"/>
    <mergeCell ref="Q100:R100"/>
    <mergeCell ref="S100:T100"/>
    <mergeCell ref="U100:V100"/>
    <mergeCell ref="W100:X100"/>
    <mergeCell ref="Y100:Z100"/>
    <mergeCell ref="AA100:AB100"/>
    <mergeCell ref="AC100:AD100"/>
    <mergeCell ref="K99:L99"/>
    <mergeCell ref="M99:N99"/>
    <mergeCell ref="O99:P99"/>
    <mergeCell ref="Q99:R99"/>
    <mergeCell ref="S99:T99"/>
    <mergeCell ref="U99:V99"/>
    <mergeCell ref="W99:X99"/>
    <mergeCell ref="Y99:Z99"/>
    <mergeCell ref="AA99:AB99"/>
    <mergeCell ref="AC101:AD101"/>
    <mergeCell ref="K102:L102"/>
    <mergeCell ref="M102:N102"/>
    <mergeCell ref="Q102:R102"/>
    <mergeCell ref="S102:T102"/>
    <mergeCell ref="U102:V102"/>
    <mergeCell ref="W102:X102"/>
    <mergeCell ref="Y102:Z102"/>
    <mergeCell ref="AA102:AB102"/>
    <mergeCell ref="AC102:AD102"/>
    <mergeCell ref="K101:L101"/>
    <mergeCell ref="M101:N101"/>
    <mergeCell ref="O101:P101"/>
    <mergeCell ref="Q101:R101"/>
    <mergeCell ref="S101:T101"/>
    <mergeCell ref="U101:V101"/>
    <mergeCell ref="W101:X101"/>
    <mergeCell ref="Y101:Z101"/>
    <mergeCell ref="AA101:AB101"/>
    <mergeCell ref="AH102:BB102"/>
    <mergeCell ref="K103:L103"/>
    <mergeCell ref="M103:N103"/>
    <mergeCell ref="O103:P103"/>
    <mergeCell ref="Q103:R103"/>
    <mergeCell ref="S103:T103"/>
    <mergeCell ref="U103:V103"/>
    <mergeCell ref="W103:X103"/>
    <mergeCell ref="Y103:Z103"/>
    <mergeCell ref="AA103:AB103"/>
    <mergeCell ref="AC103:AD103"/>
    <mergeCell ref="AI103:AL103"/>
    <mergeCell ref="K104:L104"/>
    <mergeCell ref="M104:N104"/>
    <mergeCell ref="Q104:R104"/>
    <mergeCell ref="S104:T104"/>
    <mergeCell ref="U104:V104"/>
    <mergeCell ref="W104:X104"/>
    <mergeCell ref="Y104:Z104"/>
    <mergeCell ref="AA104:AB104"/>
    <mergeCell ref="AC104:AD104"/>
    <mergeCell ref="AC105:AD105"/>
    <mergeCell ref="K106:L106"/>
    <mergeCell ref="M106:N106"/>
    <mergeCell ref="Q106:R106"/>
    <mergeCell ref="S106:T106"/>
    <mergeCell ref="U106:V106"/>
    <mergeCell ref="W106:X106"/>
    <mergeCell ref="Y106:Z106"/>
    <mergeCell ref="AA106:AB106"/>
    <mergeCell ref="AC106:AD106"/>
    <mergeCell ref="K105:L105"/>
    <mergeCell ref="M105:N105"/>
    <mergeCell ref="O105:P105"/>
    <mergeCell ref="Q105:R105"/>
    <mergeCell ref="S105:T105"/>
    <mergeCell ref="U105:V105"/>
    <mergeCell ref="W105:X105"/>
    <mergeCell ref="Y105:Z105"/>
    <mergeCell ref="AA105:AB105"/>
    <mergeCell ref="W107:X107"/>
    <mergeCell ref="Y107:Z107"/>
    <mergeCell ref="AA107:AB107"/>
    <mergeCell ref="AC107:AD107"/>
    <mergeCell ref="K108:L108"/>
    <mergeCell ref="M108:N108"/>
    <mergeCell ref="Q108:R108"/>
    <mergeCell ref="S108:T108"/>
    <mergeCell ref="U108:V108"/>
    <mergeCell ref="W108:X108"/>
    <mergeCell ref="K107:L107"/>
    <mergeCell ref="M107:N107"/>
    <mergeCell ref="O107:P107"/>
    <mergeCell ref="Q107:R107"/>
    <mergeCell ref="S107:T107"/>
    <mergeCell ref="U107:V107"/>
    <mergeCell ref="Y108:Z108"/>
    <mergeCell ref="AA108:AB108"/>
    <mergeCell ref="AC108:AD108"/>
    <mergeCell ref="AC109:AD109"/>
    <mergeCell ref="K110:L110"/>
    <mergeCell ref="M110:N110"/>
    <mergeCell ref="Q110:R110"/>
    <mergeCell ref="S110:T110"/>
    <mergeCell ref="U110:V110"/>
    <mergeCell ref="W110:X110"/>
    <mergeCell ref="Y110:Z110"/>
    <mergeCell ref="AA110:AB110"/>
    <mergeCell ref="AC110:AD110"/>
    <mergeCell ref="K109:L109"/>
    <mergeCell ref="M109:N109"/>
    <mergeCell ref="O109:P109"/>
    <mergeCell ref="Q109:R109"/>
    <mergeCell ref="S109:T109"/>
    <mergeCell ref="U109:V109"/>
    <mergeCell ref="W109:X109"/>
    <mergeCell ref="Y109:Z109"/>
    <mergeCell ref="AA109:AB109"/>
    <mergeCell ref="AC111:AD111"/>
    <mergeCell ref="B112:H112"/>
    <mergeCell ref="K112:AE112"/>
    <mergeCell ref="B113:G113"/>
    <mergeCell ref="M114:N114"/>
    <mergeCell ref="S114:T114"/>
    <mergeCell ref="W114:X114"/>
    <mergeCell ref="AA114:AB114"/>
    <mergeCell ref="AC114:AD114"/>
    <mergeCell ref="K111:L111"/>
    <mergeCell ref="M111:N111"/>
    <mergeCell ref="O111:P111"/>
    <mergeCell ref="Q111:R111"/>
    <mergeCell ref="S111:T111"/>
    <mergeCell ref="U111:V111"/>
    <mergeCell ref="W111:X111"/>
    <mergeCell ref="Y111:Z111"/>
    <mergeCell ref="AA111:AB111"/>
    <mergeCell ref="AF114:AF116"/>
    <mergeCell ref="B115:G115"/>
    <mergeCell ref="M115:N115"/>
    <mergeCell ref="P115:Q115"/>
    <mergeCell ref="S115:T115"/>
    <mergeCell ref="W115:X115"/>
    <mergeCell ref="Y115:Z115"/>
    <mergeCell ref="AA115:AB115"/>
    <mergeCell ref="AC115:AD115"/>
    <mergeCell ref="B116:H116"/>
    <mergeCell ref="W116:X116"/>
    <mergeCell ref="Y116:Z116"/>
    <mergeCell ref="AA116:AB116"/>
    <mergeCell ref="AC116:AD116"/>
    <mergeCell ref="B117:G117"/>
    <mergeCell ref="M117:N117"/>
    <mergeCell ref="S117:T117"/>
    <mergeCell ref="W117:X117"/>
    <mergeCell ref="AA117:AB117"/>
    <mergeCell ref="AC117:AD117"/>
    <mergeCell ref="B119:G119"/>
    <mergeCell ref="W119:X119"/>
    <mergeCell ref="Y119:Z119"/>
    <mergeCell ref="AA119:AB119"/>
    <mergeCell ref="AC119:AD119"/>
    <mergeCell ref="AA120:AB120"/>
    <mergeCell ref="AF117:AF119"/>
    <mergeCell ref="M118:N118"/>
    <mergeCell ref="P118:Q118"/>
    <mergeCell ref="S118:T118"/>
    <mergeCell ref="W118:X118"/>
    <mergeCell ref="Y118:Z118"/>
    <mergeCell ref="AA118:AB118"/>
    <mergeCell ref="AC118:AD118"/>
    <mergeCell ref="C123:H123"/>
    <mergeCell ref="K123:L123"/>
    <mergeCell ref="AA123:AB123"/>
    <mergeCell ref="AC123:AD123"/>
    <mergeCell ref="C124:H124"/>
    <mergeCell ref="K124:L124"/>
    <mergeCell ref="AA124:AB124"/>
    <mergeCell ref="AC124:AD124"/>
    <mergeCell ref="B121:H121"/>
    <mergeCell ref="K121:L121"/>
    <mergeCell ref="K122:L122"/>
    <mergeCell ref="AA122:AB122"/>
    <mergeCell ref="AC122:AD122"/>
    <mergeCell ref="B122:H122"/>
    <mergeCell ref="C125:H125"/>
    <mergeCell ref="K125:L125"/>
    <mergeCell ref="AA125:AB125"/>
    <mergeCell ref="AC125:AD125"/>
    <mergeCell ref="C126:H126"/>
    <mergeCell ref="C127:H127"/>
    <mergeCell ref="X127:Z127"/>
    <mergeCell ref="AA127:AB127"/>
    <mergeCell ref="AC127:AD127"/>
    <mergeCell ref="C128:H128"/>
    <mergeCell ref="X128:Z128"/>
    <mergeCell ref="AA128:AB128"/>
    <mergeCell ref="AC128:AD128"/>
    <mergeCell ref="C129:H129"/>
    <mergeCell ref="C130:H130"/>
    <mergeCell ref="X130:Z130"/>
    <mergeCell ref="AA130:AB130"/>
    <mergeCell ref="AC130:AD130"/>
    <mergeCell ref="AC133:AD133"/>
    <mergeCell ref="C131:H131"/>
    <mergeCell ref="X131:Z131"/>
    <mergeCell ref="AA131:AB131"/>
    <mergeCell ref="AC131:AD131"/>
    <mergeCell ref="C132:H132"/>
    <mergeCell ref="X132:Z132"/>
    <mergeCell ref="AA132:AB132"/>
    <mergeCell ref="AC132:AD132"/>
    <mergeCell ref="AH33:BB33"/>
    <mergeCell ref="B32:H32"/>
    <mergeCell ref="K32:AE32"/>
    <mergeCell ref="B95:H95"/>
    <mergeCell ref="K95:AE95"/>
    <mergeCell ref="C139:H139"/>
    <mergeCell ref="C140:H140"/>
    <mergeCell ref="C141:H141"/>
    <mergeCell ref="C149:H149"/>
    <mergeCell ref="C138:H138"/>
    <mergeCell ref="C134:H134"/>
    <mergeCell ref="X134:Z134"/>
    <mergeCell ref="AA134:AB134"/>
    <mergeCell ref="AC134:AD134"/>
    <mergeCell ref="C135:H135"/>
    <mergeCell ref="X136:Z136"/>
    <mergeCell ref="AA136:AB136"/>
    <mergeCell ref="AC136:AD136"/>
    <mergeCell ref="C133:H133"/>
    <mergeCell ref="X133:Z133"/>
    <mergeCell ref="AA133:AB133"/>
    <mergeCell ref="C142:H142"/>
    <mergeCell ref="C143:H143"/>
    <mergeCell ref="C144:H144"/>
  </mergeCells>
  <phoneticPr fontId="46" type="noConversion"/>
  <printOptions horizontalCentered="1"/>
  <pageMargins left="0.11811023622047245" right="0" top="1.1811023622047245" bottom="0.70866141732283472" header="7.874015748031496E-2" footer="7.874015748031496E-2"/>
  <pageSetup paperSize="9" scale="80" orientation="portrait" r:id="rId1"/>
  <headerFooter>
    <oddHeader xml:space="preserve">&amp;L&amp;G
</oddHeader>
    <oddFooter xml:space="preserve">&amp;L&amp;G&amp;C&amp;"-,Negrita"&amp;KFF0000
&amp;K00+000NOMBRE DEL PROYECTO&amp;KFF0000
&amp;R&amp;K00+000&amp;P&amp;K01+000-        </oddFooter>
  </headerFooter>
  <rowBreaks count="3" manualBreakCount="3">
    <brk id="87" max="16383" man="1"/>
    <brk id="119" max="16383" man="1"/>
    <brk id="149" max="8" man="1"/>
  </rowBreaks>
  <drawing r:id="rId2"/>
  <legacyDrawing r:id="rId3"/>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61"/>
  <sheetViews>
    <sheetView view="pageLayout" topLeftCell="A36" zoomScaleNormal="100" workbookViewId="0">
      <selection activeCell="A51" sqref="A51"/>
    </sheetView>
  </sheetViews>
  <sheetFormatPr baseColWidth="10" defaultColWidth="11.453125" defaultRowHeight="14.5" x14ac:dyDescent="0.35"/>
  <cols>
    <col min="2" max="2" width="3.1796875" customWidth="1"/>
    <col min="3" max="3" width="19.7265625" customWidth="1"/>
    <col min="4" max="4" width="3.1796875" customWidth="1"/>
    <col min="5" max="5" width="16.7265625" customWidth="1"/>
    <col min="6" max="6" width="2.7265625" customWidth="1"/>
    <col min="7" max="7" width="14.1796875" customWidth="1"/>
    <col min="10" max="10" width="14.7265625" customWidth="1"/>
    <col min="11" max="11" width="11.7265625" customWidth="1"/>
    <col min="19" max="19" width="11.26953125" customWidth="1"/>
    <col min="22" max="22" width="11.1796875" customWidth="1"/>
    <col min="23" max="23" width="18.26953125" customWidth="1"/>
    <col min="28" max="28" width="30" customWidth="1"/>
    <col min="29" max="29" width="20.453125" customWidth="1"/>
  </cols>
  <sheetData>
    <row r="1" spans="1:30" x14ac:dyDescent="0.35">
      <c r="A1" s="125"/>
      <c r="B1" s="125"/>
      <c r="C1" s="125"/>
      <c r="D1" s="125"/>
      <c r="E1" s="125"/>
      <c r="F1" s="125"/>
      <c r="G1" s="125"/>
      <c r="H1" s="125"/>
      <c r="I1" s="125"/>
      <c r="J1" s="125"/>
      <c r="K1" s="125"/>
      <c r="L1" s="125"/>
      <c r="M1" s="125"/>
      <c r="N1" s="125"/>
      <c r="O1" s="125"/>
      <c r="P1" s="125"/>
      <c r="Q1" s="125"/>
      <c r="R1" s="125"/>
      <c r="S1" s="125"/>
      <c r="T1" s="125"/>
      <c r="U1" s="125"/>
      <c r="V1" s="125"/>
      <c r="W1" s="125"/>
      <c r="X1" s="125"/>
      <c r="Y1" s="125"/>
      <c r="Z1" s="125"/>
      <c r="AA1" s="125"/>
      <c r="AB1" s="125"/>
      <c r="AC1" s="125"/>
      <c r="AD1" s="125"/>
    </row>
    <row r="2" spans="1:30" x14ac:dyDescent="0.35">
      <c r="A2" s="125"/>
      <c r="B2" s="125"/>
      <c r="C2" s="125"/>
      <c r="D2" s="125"/>
      <c r="E2" s="125"/>
      <c r="F2" s="125"/>
      <c r="G2" s="125"/>
      <c r="H2" s="125"/>
      <c r="I2" s="125"/>
      <c r="J2" s="125"/>
      <c r="K2" s="125"/>
      <c r="L2" s="125"/>
      <c r="M2" s="125"/>
      <c r="N2" s="125"/>
      <c r="O2" s="125"/>
      <c r="P2" s="125"/>
      <c r="Q2" s="125"/>
      <c r="R2" s="125"/>
      <c r="S2" s="125"/>
      <c r="T2" s="125"/>
      <c r="U2" s="125"/>
      <c r="V2" s="125"/>
      <c r="W2" s="125"/>
      <c r="X2" s="125"/>
      <c r="Y2" s="125"/>
      <c r="Z2" s="125"/>
      <c r="AA2" s="125"/>
      <c r="AB2" s="125"/>
      <c r="AC2" s="125"/>
      <c r="AD2" s="125"/>
    </row>
    <row r="3" spans="1:30" x14ac:dyDescent="0.35">
      <c r="A3" s="125"/>
      <c r="B3" s="125"/>
      <c r="C3" s="125"/>
      <c r="D3" s="125"/>
      <c r="E3" s="125"/>
      <c r="F3" s="125"/>
      <c r="G3" s="125"/>
      <c r="H3" s="125"/>
      <c r="I3" s="125"/>
      <c r="J3" s="125"/>
      <c r="K3" s="125"/>
      <c r="L3" s="125"/>
      <c r="M3" s="125"/>
      <c r="N3" s="125"/>
      <c r="O3" s="125"/>
      <c r="P3" s="125"/>
      <c r="Q3" s="125"/>
      <c r="R3" s="125"/>
      <c r="S3" s="125"/>
      <c r="T3" s="125"/>
      <c r="U3" s="125"/>
      <c r="V3" s="125"/>
      <c r="W3" s="125"/>
      <c r="X3" s="125"/>
      <c r="Y3" s="125"/>
      <c r="Z3" s="125"/>
      <c r="AA3" s="125"/>
      <c r="AB3" s="125"/>
      <c r="AC3" s="125"/>
      <c r="AD3" s="125"/>
    </row>
    <row r="4" spans="1:30" x14ac:dyDescent="0.35">
      <c r="A4" s="126"/>
      <c r="B4" s="126"/>
      <c r="C4" s="126"/>
      <c r="D4" s="126"/>
      <c r="E4" s="126"/>
      <c r="F4" s="126"/>
      <c r="G4" s="126"/>
      <c r="H4" s="126"/>
      <c r="I4" s="126"/>
      <c r="J4" s="126"/>
      <c r="K4" s="126"/>
      <c r="L4" s="126"/>
      <c r="M4" s="126"/>
      <c r="N4" s="126"/>
      <c r="O4" s="126"/>
      <c r="P4" s="126"/>
      <c r="Q4" s="126"/>
      <c r="R4" s="126"/>
      <c r="S4" s="126"/>
      <c r="T4" s="126"/>
      <c r="U4" s="126"/>
      <c r="V4" s="126"/>
      <c r="W4" s="125"/>
      <c r="X4" s="125"/>
      <c r="Y4" s="125"/>
      <c r="Z4" s="125"/>
      <c r="AA4" s="125"/>
      <c r="AB4" s="125"/>
      <c r="AC4" s="125"/>
      <c r="AD4" s="125"/>
    </row>
    <row r="5" spans="1:30" x14ac:dyDescent="0.35">
      <c r="W5" s="125"/>
      <c r="X5" s="125"/>
      <c r="Y5" s="125"/>
      <c r="Z5" s="125"/>
      <c r="AA5" s="125"/>
      <c r="AB5" s="125"/>
      <c r="AC5" s="125"/>
      <c r="AD5" s="125"/>
    </row>
    <row r="6" spans="1:30" x14ac:dyDescent="0.35">
      <c r="W6" s="125"/>
      <c r="X6" s="125"/>
      <c r="Y6" s="125"/>
      <c r="Z6" s="125"/>
      <c r="AA6" s="125"/>
      <c r="AB6" s="125"/>
      <c r="AC6" s="125"/>
      <c r="AD6" s="125"/>
    </row>
    <row r="7" spans="1:30" ht="14.5" customHeight="1" x14ac:dyDescent="0.35">
      <c r="A7" s="125"/>
      <c r="B7" s="741" t="s">
        <v>187</v>
      </c>
      <c r="C7" s="741"/>
      <c r="D7" s="741"/>
      <c r="E7" s="741"/>
      <c r="F7" s="741"/>
      <c r="G7" s="741"/>
      <c r="W7" s="125"/>
      <c r="X7" s="125"/>
      <c r="Y7" s="125"/>
      <c r="Z7" s="125"/>
      <c r="AA7" s="125"/>
      <c r="AB7" s="125"/>
      <c r="AC7" s="125"/>
      <c r="AD7" s="125"/>
    </row>
    <row r="8" spans="1:30" ht="14.5" customHeight="1" x14ac:dyDescent="0.35">
      <c r="A8" s="125"/>
      <c r="B8" s="741"/>
      <c r="C8" s="741"/>
      <c r="D8" s="741"/>
      <c r="E8" s="741"/>
      <c r="F8" s="741"/>
      <c r="G8" s="741"/>
      <c r="W8" s="125"/>
      <c r="X8" s="125"/>
      <c r="Y8" s="125"/>
      <c r="Z8" s="125"/>
      <c r="AA8" s="125"/>
      <c r="AB8" s="125"/>
      <c r="AC8" s="125"/>
      <c r="AD8" s="125"/>
    </row>
    <row r="9" spans="1:30" x14ac:dyDescent="0.35">
      <c r="W9" s="125"/>
      <c r="X9" s="125"/>
      <c r="Y9" s="125"/>
      <c r="Z9" s="125"/>
      <c r="AA9" s="125"/>
      <c r="AB9" s="125"/>
      <c r="AC9" s="125"/>
      <c r="AD9" s="125"/>
    </row>
    <row r="10" spans="1:30" x14ac:dyDescent="0.35">
      <c r="W10" s="125"/>
      <c r="X10" s="125"/>
      <c r="Y10" s="125"/>
      <c r="Z10" s="125"/>
      <c r="AA10" s="125"/>
      <c r="AB10" s="125"/>
      <c r="AC10" s="125"/>
      <c r="AD10" s="125"/>
    </row>
    <row r="11" spans="1:30" ht="19" x14ac:dyDescent="0.65">
      <c r="B11" s="738" t="s">
        <v>188</v>
      </c>
      <c r="C11" s="738"/>
      <c r="E11" s="739" t="str">
        <f>PRESUPUESTO!G26</f>
        <v>LX-XXX-23</v>
      </c>
      <c r="F11" s="739"/>
      <c r="W11" s="125"/>
      <c r="X11" s="125"/>
      <c r="Y11" s="125"/>
      <c r="Z11" s="125"/>
      <c r="AA11" s="125"/>
      <c r="AB11" s="125"/>
      <c r="AC11" s="125"/>
      <c r="AD11" s="125"/>
    </row>
    <row r="12" spans="1:30" ht="10.15" customHeight="1" x14ac:dyDescent="0.65">
      <c r="B12" s="322"/>
      <c r="C12" s="322"/>
      <c r="W12" s="125"/>
      <c r="X12" s="125"/>
      <c r="Y12" s="125"/>
      <c r="Z12" s="125"/>
      <c r="AA12" s="125"/>
      <c r="AB12" s="125"/>
      <c r="AC12" s="125"/>
      <c r="AD12" s="125"/>
    </row>
    <row r="13" spans="1:30" ht="19" x14ac:dyDescent="0.65">
      <c r="B13" s="738" t="s">
        <v>7</v>
      </c>
      <c r="C13" s="738"/>
      <c r="E13" s="739" t="str">
        <f>PRESUPUESTO!E23</f>
        <v>Nombre del cliente</v>
      </c>
      <c r="F13" s="739"/>
      <c r="G13" s="739"/>
      <c r="H13" s="739"/>
      <c r="I13" s="739"/>
      <c r="J13" s="739"/>
      <c r="W13" s="125"/>
      <c r="X13" s="125"/>
      <c r="Y13" s="125"/>
      <c r="Z13" s="125"/>
      <c r="AA13" s="125"/>
      <c r="AB13" s="125"/>
      <c r="AC13" s="125"/>
      <c r="AD13" s="125"/>
    </row>
    <row r="14" spans="1:30" ht="10.15" customHeight="1" x14ac:dyDescent="0.65">
      <c r="B14" s="322"/>
      <c r="C14" s="322"/>
      <c r="W14" s="125"/>
      <c r="X14" s="125"/>
      <c r="Y14" s="125"/>
      <c r="Z14" s="125"/>
      <c r="AA14" s="125"/>
      <c r="AB14" s="125"/>
      <c r="AC14" s="125"/>
      <c r="AD14" s="125"/>
    </row>
    <row r="15" spans="1:30" ht="19" x14ac:dyDescent="0.65">
      <c r="B15" s="738" t="s">
        <v>189</v>
      </c>
      <c r="C15" s="738"/>
      <c r="E15" s="739" t="str">
        <f>PRESUPUESTO!E26</f>
        <v>SUMINISTRO E INSTALACIÓN DE MATERIALES DE ELECTRICIDAD</v>
      </c>
      <c r="F15" s="739"/>
      <c r="G15" s="739"/>
      <c r="H15" s="739"/>
      <c r="I15" s="739"/>
      <c r="J15" s="739"/>
      <c r="W15" s="125"/>
      <c r="X15" s="125"/>
      <c r="Y15" s="125"/>
      <c r="Z15" s="125"/>
      <c r="AA15" s="125"/>
      <c r="AB15" s="125"/>
      <c r="AC15" s="125"/>
      <c r="AD15" s="125"/>
    </row>
    <row r="16" spans="1:30" ht="10.15" customHeight="1" x14ac:dyDescent="0.65">
      <c r="B16" s="322"/>
      <c r="C16" s="322"/>
      <c r="W16" s="125"/>
      <c r="X16" s="125"/>
      <c r="Y16" s="125"/>
      <c r="Z16" s="125"/>
      <c r="AA16" s="125"/>
      <c r="AB16" s="125"/>
      <c r="AC16" s="125"/>
      <c r="AD16" s="125"/>
    </row>
    <row r="17" spans="1:30" ht="19" x14ac:dyDescent="0.65">
      <c r="B17" s="738" t="s">
        <v>8</v>
      </c>
      <c r="C17" s="738"/>
      <c r="E17" s="739" t="str">
        <f>PRESUPUESTO!E24</f>
        <v>Dirección del cliente</v>
      </c>
      <c r="F17" s="739"/>
      <c r="G17" s="739"/>
      <c r="H17" s="739"/>
      <c r="I17" s="739"/>
      <c r="J17" s="739"/>
      <c r="W17" s="125"/>
      <c r="X17" s="125"/>
      <c r="Y17" s="125"/>
      <c r="Z17" s="125"/>
      <c r="AA17" s="125"/>
      <c r="AB17" s="125"/>
      <c r="AC17" s="125"/>
      <c r="AD17" s="125"/>
    </row>
    <row r="18" spans="1:30" x14ac:dyDescent="0.35">
      <c r="W18" s="125"/>
      <c r="X18" s="125"/>
      <c r="Y18" s="125"/>
      <c r="Z18" s="125"/>
      <c r="AA18" s="125"/>
      <c r="AB18" s="125"/>
      <c r="AC18" s="125"/>
      <c r="AD18" s="125"/>
    </row>
    <row r="19" spans="1:30" x14ac:dyDescent="0.35">
      <c r="A19" s="125"/>
      <c r="B19" s="125"/>
      <c r="C19" s="125"/>
      <c r="D19" s="125"/>
      <c r="E19" s="125"/>
      <c r="F19" s="125"/>
      <c r="G19" s="125"/>
      <c r="H19" s="125"/>
      <c r="I19" s="125"/>
      <c r="J19" s="125"/>
      <c r="K19" s="125"/>
      <c r="W19" s="125"/>
      <c r="X19" s="125"/>
      <c r="Y19" s="125"/>
      <c r="Z19" s="125"/>
      <c r="AA19" s="125"/>
      <c r="AB19" s="125"/>
      <c r="AC19" s="125"/>
      <c r="AD19" s="125"/>
    </row>
    <row r="20" spans="1:30" x14ac:dyDescent="0.35">
      <c r="W20" s="125"/>
      <c r="X20" s="125"/>
      <c r="Y20" s="125"/>
      <c r="Z20" s="125"/>
      <c r="AA20" s="125"/>
      <c r="AB20" s="125"/>
      <c r="AC20" s="125"/>
      <c r="AD20" s="125"/>
    </row>
    <row r="21" spans="1:30" ht="19" x14ac:dyDescent="0.65">
      <c r="C21" s="323"/>
      <c r="D21" s="323"/>
      <c r="E21" s="323"/>
      <c r="F21" s="323"/>
      <c r="G21" s="323"/>
      <c r="H21" s="740" t="s">
        <v>190</v>
      </c>
      <c r="I21" s="740"/>
      <c r="J21" s="324"/>
      <c r="W21" s="125"/>
      <c r="X21" s="125"/>
      <c r="Y21" s="125"/>
      <c r="Z21" s="125"/>
      <c r="AA21" s="125"/>
      <c r="AB21" s="125"/>
      <c r="AC21" s="125"/>
      <c r="AD21" s="125"/>
    </row>
    <row r="22" spans="1:30" ht="19" x14ac:dyDescent="0.65">
      <c r="B22" s="325"/>
      <c r="C22" s="326"/>
      <c r="D22" s="326"/>
      <c r="E22" s="326"/>
      <c r="F22" s="326"/>
      <c r="G22" s="326"/>
      <c r="H22" s="326"/>
      <c r="I22" s="326"/>
      <c r="J22" s="326"/>
      <c r="W22" s="125"/>
      <c r="X22" s="125"/>
      <c r="Y22" s="125"/>
      <c r="Z22" s="125"/>
      <c r="AA22" s="125"/>
      <c r="AB22" s="125"/>
      <c r="AC22" s="125"/>
      <c r="AD22" s="125"/>
    </row>
    <row r="23" spans="1:30" ht="19" x14ac:dyDescent="0.65">
      <c r="B23" s="327"/>
      <c r="C23" s="326" t="s">
        <v>191</v>
      </c>
      <c r="D23" s="736"/>
      <c r="E23" s="736"/>
      <c r="F23" s="736"/>
      <c r="G23" s="736"/>
      <c r="H23" s="736"/>
      <c r="I23" s="326" t="s">
        <v>180</v>
      </c>
      <c r="J23" s="328"/>
      <c r="W23" s="125"/>
      <c r="X23" s="125"/>
      <c r="Y23" s="125"/>
      <c r="Z23" s="125"/>
      <c r="AA23" s="125"/>
      <c r="AB23" s="125"/>
      <c r="AC23" s="125"/>
      <c r="AD23" s="125"/>
    </row>
    <row r="24" spans="1:30" ht="19" x14ac:dyDescent="0.65">
      <c r="B24" s="325"/>
      <c r="C24" s="326"/>
      <c r="D24" s="326"/>
      <c r="E24" s="326"/>
      <c r="F24" s="326"/>
      <c r="G24" s="326"/>
      <c r="H24" s="326"/>
      <c r="I24" s="737" t="s">
        <v>192</v>
      </c>
      <c r="J24" s="737"/>
      <c r="W24" s="125"/>
      <c r="X24" s="125"/>
      <c r="Y24" s="125"/>
      <c r="Z24" s="125"/>
      <c r="AA24" s="125"/>
      <c r="AB24" s="125"/>
      <c r="AC24" s="125"/>
      <c r="AD24" s="125"/>
    </row>
    <row r="25" spans="1:30" ht="19" x14ac:dyDescent="0.65">
      <c r="B25" s="329"/>
      <c r="C25" s="326" t="s">
        <v>193</v>
      </c>
      <c r="D25" s="736"/>
      <c r="E25" s="736"/>
      <c r="F25" s="736"/>
      <c r="G25" s="736"/>
      <c r="H25" s="736"/>
      <c r="I25" s="737"/>
      <c r="J25" s="737"/>
      <c r="W25" s="125"/>
      <c r="X25" s="125"/>
      <c r="Y25" s="125"/>
      <c r="Z25" s="125"/>
      <c r="AA25" s="125"/>
      <c r="AB25" s="125"/>
      <c r="AC25" s="125"/>
      <c r="AD25" s="125"/>
    </row>
    <row r="26" spans="1:30" ht="19" x14ac:dyDescent="0.65">
      <c r="B26" s="325"/>
      <c r="C26" s="326"/>
      <c r="D26" s="326"/>
      <c r="E26" s="326"/>
      <c r="F26" s="326"/>
      <c r="G26" s="326"/>
      <c r="H26" s="326"/>
      <c r="I26" s="737"/>
      <c r="J26" s="737"/>
      <c r="W26" s="125"/>
      <c r="X26" s="125"/>
      <c r="Y26" s="125"/>
      <c r="Z26" s="125"/>
      <c r="AA26" s="125"/>
      <c r="AB26" s="125"/>
      <c r="AC26" s="125"/>
      <c r="AD26" s="125"/>
    </row>
    <row r="27" spans="1:30" ht="19" x14ac:dyDescent="0.65">
      <c r="B27" s="329"/>
      <c r="C27" s="326" t="s">
        <v>194</v>
      </c>
      <c r="D27" s="736"/>
      <c r="E27" s="736"/>
      <c r="F27" s="736"/>
      <c r="G27" s="736"/>
      <c r="H27" s="736"/>
      <c r="I27" s="737"/>
      <c r="J27" s="737"/>
      <c r="W27" s="125"/>
      <c r="X27" s="125"/>
      <c r="Y27" s="125"/>
      <c r="Z27" s="125"/>
      <c r="AA27" s="125"/>
      <c r="AB27" s="125"/>
      <c r="AC27" s="125"/>
      <c r="AD27" s="125"/>
    </row>
    <row r="28" spans="1:30" ht="19" x14ac:dyDescent="0.65">
      <c r="B28" s="325"/>
      <c r="C28" s="326"/>
      <c r="D28" s="326"/>
      <c r="E28" s="326"/>
      <c r="F28" s="326"/>
      <c r="G28" s="326"/>
      <c r="H28" s="326"/>
      <c r="I28" s="737"/>
      <c r="J28" s="737"/>
      <c r="W28" s="125"/>
      <c r="X28" s="125"/>
      <c r="Y28" s="125"/>
      <c r="Z28" s="125"/>
      <c r="AA28" s="125"/>
      <c r="AB28" s="125"/>
      <c r="AC28" s="125"/>
      <c r="AD28" s="125"/>
    </row>
    <row r="29" spans="1:30" ht="19" x14ac:dyDescent="0.65">
      <c r="B29" s="329"/>
      <c r="C29" s="326" t="s">
        <v>195</v>
      </c>
      <c r="D29" s="736"/>
      <c r="E29" s="736"/>
      <c r="F29" s="326"/>
      <c r="G29" s="326"/>
      <c r="H29" s="326"/>
      <c r="I29" s="737"/>
      <c r="J29" s="737"/>
      <c r="W29" s="125"/>
      <c r="X29" s="125"/>
      <c r="Y29" s="125"/>
      <c r="Z29" s="125"/>
      <c r="AA29" s="125"/>
      <c r="AB29" s="125"/>
      <c r="AC29" s="125"/>
      <c r="AD29" s="125"/>
    </row>
    <row r="30" spans="1:30" ht="19" x14ac:dyDescent="0.65">
      <c r="B30" s="325"/>
      <c r="C30" s="326"/>
      <c r="D30" s="326"/>
      <c r="E30" s="326"/>
      <c r="F30" s="326"/>
      <c r="G30" s="326"/>
      <c r="H30" s="326"/>
      <c r="I30" s="737"/>
      <c r="J30" s="737"/>
      <c r="W30" s="125"/>
      <c r="X30" s="125"/>
      <c r="Y30" s="125"/>
      <c r="Z30" s="125"/>
      <c r="AA30" s="125"/>
      <c r="AB30" s="125"/>
      <c r="AC30" s="125"/>
      <c r="AD30" s="125"/>
    </row>
    <row r="31" spans="1:30" ht="19" x14ac:dyDescent="0.65">
      <c r="B31" s="329"/>
      <c r="C31" s="326" t="s">
        <v>196</v>
      </c>
      <c r="D31" s="736"/>
      <c r="E31" s="736"/>
      <c r="F31" s="326"/>
      <c r="G31" s="326"/>
      <c r="H31" s="326"/>
      <c r="I31" s="326"/>
      <c r="J31" s="326"/>
      <c r="W31" s="125"/>
      <c r="X31" s="125"/>
      <c r="Y31" s="125"/>
      <c r="Z31" s="125"/>
      <c r="AA31" s="125"/>
      <c r="AB31" s="125"/>
      <c r="AC31" s="125"/>
      <c r="AD31" s="125"/>
    </row>
    <row r="32" spans="1:30" ht="19" x14ac:dyDescent="0.65">
      <c r="B32" s="325"/>
      <c r="C32" s="326"/>
      <c r="D32" s="326"/>
      <c r="E32" s="326"/>
      <c r="F32" s="326"/>
      <c r="G32" s="326"/>
      <c r="H32" s="326"/>
      <c r="I32" s="326"/>
      <c r="J32" s="326"/>
      <c r="W32" s="125"/>
      <c r="X32" s="125"/>
      <c r="Y32" s="125"/>
      <c r="Z32" s="125"/>
      <c r="AA32" s="125"/>
      <c r="AB32" s="125"/>
      <c r="AC32" s="125"/>
      <c r="AD32" s="125"/>
    </row>
    <row r="33" spans="1:30" ht="19" x14ac:dyDescent="0.65">
      <c r="B33" s="329"/>
      <c r="C33" s="326" t="s">
        <v>197</v>
      </c>
      <c r="D33" s="736"/>
      <c r="E33" s="736"/>
      <c r="F33" s="736"/>
      <c r="G33" s="736"/>
      <c r="H33" s="736"/>
      <c r="I33" s="736"/>
      <c r="J33" s="736"/>
      <c r="W33" s="125"/>
      <c r="X33" s="125"/>
      <c r="Y33" s="125"/>
      <c r="Z33" s="125"/>
      <c r="AA33" s="125"/>
      <c r="AB33" s="125"/>
      <c r="AC33" s="125"/>
      <c r="AD33" s="125"/>
    </row>
    <row r="34" spans="1:30" ht="18" customHeight="1" x14ac:dyDescent="0.65">
      <c r="B34" s="325"/>
      <c r="C34" s="326"/>
      <c r="D34" s="326"/>
      <c r="E34" s="326"/>
      <c r="F34" s="326"/>
      <c r="G34" s="326"/>
      <c r="H34" s="326"/>
      <c r="I34" s="326"/>
      <c r="J34" s="326"/>
      <c r="M34" s="742"/>
      <c r="N34" s="742"/>
      <c r="O34" s="742"/>
      <c r="P34" s="742"/>
      <c r="Q34" s="742"/>
      <c r="R34" s="742"/>
      <c r="S34" s="742"/>
      <c r="T34" s="742"/>
      <c r="W34" s="125"/>
      <c r="X34" s="125"/>
      <c r="Y34" s="125"/>
      <c r="Z34" s="125"/>
      <c r="AA34" s="125"/>
      <c r="AB34" s="125"/>
      <c r="AC34" s="125"/>
      <c r="AD34" s="125"/>
    </row>
    <row r="35" spans="1:30" ht="21" customHeight="1" x14ac:dyDescent="0.65">
      <c r="B35" s="329"/>
      <c r="C35" s="326" t="s">
        <v>198</v>
      </c>
      <c r="D35" s="736"/>
      <c r="E35" s="736"/>
      <c r="F35" s="736"/>
      <c r="G35" s="736"/>
      <c r="H35" s="736"/>
      <c r="I35" s="736"/>
      <c r="J35" s="736"/>
      <c r="M35" s="743"/>
      <c r="N35" s="743"/>
      <c r="O35" s="743"/>
      <c r="P35" s="743"/>
      <c r="Q35" s="743"/>
      <c r="R35" s="743"/>
      <c r="S35" s="743"/>
      <c r="T35" s="743"/>
      <c r="W35" s="125"/>
      <c r="X35" s="125"/>
      <c r="Y35" s="125"/>
      <c r="Z35" s="125"/>
      <c r="AA35" s="125"/>
      <c r="AB35" s="125"/>
      <c r="AC35" s="125"/>
      <c r="AD35" s="125"/>
    </row>
    <row r="36" spans="1:30" ht="21" x14ac:dyDescent="0.5">
      <c r="C36" s="325"/>
      <c r="D36" s="325"/>
      <c r="E36" s="325"/>
      <c r="F36" s="325"/>
      <c r="G36" s="325"/>
      <c r="H36" s="325"/>
      <c r="I36" s="325"/>
      <c r="J36" s="325"/>
      <c r="M36" s="127"/>
      <c r="N36" s="127"/>
      <c r="O36" s="127"/>
      <c r="P36" s="127"/>
      <c r="Q36" s="127"/>
      <c r="R36" s="127"/>
      <c r="W36" s="125"/>
      <c r="X36" s="125"/>
      <c r="Y36" s="125"/>
      <c r="Z36" s="125"/>
      <c r="AA36" s="125"/>
      <c r="AB36" s="125"/>
      <c r="AC36" s="125"/>
      <c r="AD36" s="125"/>
    </row>
    <row r="37" spans="1:30" ht="15" thickBot="1" x14ac:dyDescent="0.4">
      <c r="L37" s="150"/>
      <c r="M37" s="150"/>
      <c r="N37" s="150"/>
      <c r="O37" s="150"/>
      <c r="P37" s="150"/>
      <c r="Q37" s="150"/>
      <c r="R37" s="150"/>
      <c r="S37" s="150"/>
      <c r="T37" s="150"/>
      <c r="U37" s="150"/>
      <c r="V37" s="150"/>
      <c r="W37" s="125"/>
      <c r="X37" s="125"/>
      <c r="Y37" s="125"/>
      <c r="Z37" s="125"/>
      <c r="AA37" s="125"/>
      <c r="AB37" s="125"/>
      <c r="AC37" s="125"/>
      <c r="AD37" s="125"/>
    </row>
    <row r="38" spans="1:30" ht="15" thickBot="1" x14ac:dyDescent="0.4">
      <c r="B38" s="330"/>
      <c r="C38" s="331" t="s">
        <v>199</v>
      </c>
      <c r="D38" s="330"/>
      <c r="E38" s="331" t="s">
        <v>200</v>
      </c>
      <c r="F38" s="330"/>
      <c r="G38" t="s">
        <v>201</v>
      </c>
      <c r="L38" s="150"/>
      <c r="M38" s="150"/>
      <c r="N38" s="150"/>
      <c r="O38" s="150"/>
      <c r="P38" s="150"/>
      <c r="Q38" s="150"/>
      <c r="R38" s="150"/>
      <c r="S38" s="150"/>
      <c r="T38" s="150"/>
      <c r="U38" s="150"/>
      <c r="V38" s="150"/>
      <c r="W38" s="125"/>
      <c r="X38" s="125"/>
      <c r="Y38" s="125"/>
      <c r="Z38" s="125"/>
      <c r="AA38" s="125"/>
      <c r="AB38" s="125"/>
      <c r="AC38" s="125"/>
      <c r="AD38" s="125"/>
    </row>
    <row r="39" spans="1:30" ht="20.5" customHeight="1" x14ac:dyDescent="0.6">
      <c r="L39" s="150"/>
      <c r="M39" s="744"/>
      <c r="N39" s="744"/>
      <c r="O39" s="744"/>
      <c r="P39" s="744"/>
      <c r="Q39" s="744"/>
      <c r="R39" s="744"/>
      <c r="S39" s="744"/>
      <c r="T39" s="744"/>
      <c r="U39" s="744"/>
      <c r="V39" s="150"/>
      <c r="W39" s="125"/>
      <c r="X39" s="125"/>
      <c r="Y39" s="125"/>
      <c r="Z39" s="125"/>
      <c r="AA39" s="125"/>
      <c r="AB39" s="125"/>
      <c r="AC39" s="125"/>
      <c r="AD39" s="125"/>
    </row>
    <row r="40" spans="1:30" ht="18.649999999999999" customHeight="1" x14ac:dyDescent="0.5">
      <c r="C40" t="s">
        <v>202</v>
      </c>
      <c r="L40" s="150"/>
      <c r="M40" s="745"/>
      <c r="N40" s="745"/>
      <c r="O40" s="745"/>
      <c r="P40" s="745"/>
      <c r="Q40" s="745"/>
      <c r="R40" s="745"/>
      <c r="S40" s="745"/>
      <c r="T40" s="745"/>
      <c r="U40" s="745"/>
      <c r="V40" s="150"/>
      <c r="W40" s="125"/>
      <c r="X40" s="125"/>
      <c r="Y40" s="125"/>
      <c r="Z40" s="125"/>
      <c r="AA40" s="125"/>
      <c r="AB40" s="125"/>
      <c r="AC40" s="125"/>
      <c r="AD40" s="125"/>
    </row>
    <row r="41" spans="1:30" x14ac:dyDescent="0.35">
      <c r="B41" s="747"/>
      <c r="C41" s="747"/>
      <c r="D41" s="747"/>
      <c r="E41" s="747"/>
      <c r="F41" s="747"/>
      <c r="G41" s="747"/>
      <c r="L41" s="150"/>
      <c r="M41" s="150"/>
      <c r="N41" s="150"/>
      <c r="O41" s="150"/>
      <c r="P41" s="150"/>
      <c r="Q41" s="150"/>
      <c r="R41" s="150"/>
      <c r="S41" s="150"/>
      <c r="T41" s="150"/>
      <c r="U41" s="150"/>
      <c r="V41" s="150"/>
      <c r="W41" s="125"/>
      <c r="X41" s="125"/>
      <c r="Y41" s="125"/>
      <c r="Z41" s="125"/>
      <c r="AA41" s="125"/>
      <c r="AB41" s="125"/>
      <c r="AC41" s="125"/>
      <c r="AD41" s="125"/>
    </row>
    <row r="42" spans="1:30" x14ac:dyDescent="0.35">
      <c r="L42" s="150"/>
      <c r="M42" s="150"/>
      <c r="N42" s="150"/>
      <c r="O42" s="150"/>
      <c r="P42" s="150"/>
      <c r="Q42" s="150"/>
      <c r="R42" s="150"/>
      <c r="S42" s="150"/>
      <c r="T42" s="150"/>
      <c r="U42" s="150"/>
      <c r="V42" s="150"/>
      <c r="W42" s="125"/>
      <c r="X42" s="125"/>
      <c r="Y42" s="125"/>
      <c r="Z42" s="125"/>
      <c r="AA42" s="125"/>
      <c r="AB42" s="125"/>
      <c r="AC42" s="125"/>
      <c r="AD42" s="125"/>
    </row>
    <row r="43" spans="1:30" x14ac:dyDescent="0.35">
      <c r="L43" s="150"/>
      <c r="M43" s="150"/>
      <c r="N43" s="150"/>
      <c r="O43" s="150"/>
      <c r="P43" s="150"/>
      <c r="Q43" s="150"/>
      <c r="R43" s="150"/>
      <c r="S43" s="150"/>
      <c r="T43" s="150"/>
      <c r="U43" s="150"/>
      <c r="V43" s="150"/>
      <c r="W43" s="125"/>
      <c r="X43" s="125"/>
      <c r="Y43" s="125"/>
      <c r="Z43" s="125"/>
      <c r="AA43" s="125"/>
      <c r="AB43" s="125"/>
      <c r="AC43" s="125"/>
      <c r="AD43" s="125"/>
    </row>
    <row r="44" spans="1:30" x14ac:dyDescent="0.35">
      <c r="L44" s="150"/>
      <c r="M44" s="150"/>
      <c r="N44" s="150"/>
      <c r="O44" s="150"/>
      <c r="P44" s="150"/>
      <c r="Q44" s="150"/>
      <c r="R44" s="150"/>
      <c r="S44" s="150"/>
      <c r="T44" s="150"/>
      <c r="U44" s="150"/>
      <c r="V44" s="150"/>
      <c r="W44" s="125"/>
      <c r="X44" s="125"/>
      <c r="Y44" s="125"/>
      <c r="Z44" s="125"/>
      <c r="AA44" s="125"/>
      <c r="AB44" s="125"/>
      <c r="AC44" s="125"/>
      <c r="AD44" s="125"/>
    </row>
    <row r="45" spans="1:30" x14ac:dyDescent="0.35">
      <c r="B45" s="748" t="s">
        <v>203</v>
      </c>
      <c r="C45" s="748"/>
      <c r="D45" s="748"/>
      <c r="E45" s="748"/>
      <c r="F45" s="748"/>
      <c r="G45" s="748"/>
      <c r="H45" s="748"/>
      <c r="I45" s="748"/>
      <c r="J45" s="748"/>
      <c r="W45" s="125"/>
      <c r="X45" s="125"/>
      <c r="Y45" s="125"/>
      <c r="Z45" s="125"/>
      <c r="AA45" s="125"/>
      <c r="AB45" s="125"/>
      <c r="AC45" s="125"/>
      <c r="AD45" s="125"/>
    </row>
    <row r="46" spans="1:30" ht="58.9" customHeight="1" x14ac:dyDescent="0.35">
      <c r="B46" s="748"/>
      <c r="C46" s="748"/>
      <c r="D46" s="748"/>
      <c r="E46" s="748"/>
      <c r="F46" s="748"/>
      <c r="G46" s="748"/>
      <c r="H46" s="748"/>
      <c r="I46" s="748"/>
      <c r="J46" s="748"/>
      <c r="W46" s="125"/>
      <c r="X46" s="125"/>
      <c r="Y46" s="125"/>
      <c r="Z46" s="125"/>
      <c r="AA46" s="125"/>
      <c r="AB46" s="125"/>
      <c r="AC46" s="125"/>
      <c r="AD46" s="125"/>
    </row>
    <row r="47" spans="1:30" x14ac:dyDescent="0.35">
      <c r="A47" s="749" t="s">
        <v>204</v>
      </c>
      <c r="B47" s="749"/>
      <c r="C47" s="749"/>
      <c r="D47" s="749"/>
      <c r="E47" s="749"/>
      <c r="W47" s="125"/>
      <c r="X47" s="125"/>
      <c r="Y47" s="125"/>
      <c r="Z47" s="125"/>
      <c r="AA47" s="125"/>
      <c r="AB47" s="125"/>
      <c r="AC47" s="125"/>
      <c r="AD47" s="125"/>
    </row>
    <row r="48" spans="1:30" x14ac:dyDescent="0.35">
      <c r="A48" s="749"/>
      <c r="B48" s="749"/>
      <c r="C48" s="749"/>
      <c r="D48" s="749"/>
      <c r="E48" s="749"/>
      <c r="W48" s="125"/>
      <c r="X48" s="125"/>
      <c r="Y48" s="125"/>
      <c r="Z48" s="125"/>
      <c r="AA48" s="125"/>
      <c r="AB48" s="125"/>
      <c r="AC48" s="125"/>
      <c r="AD48" s="125"/>
    </row>
    <row r="49" spans="1:30" x14ac:dyDescent="0.35">
      <c r="W49" s="125"/>
      <c r="X49" s="125"/>
      <c r="Y49" s="125"/>
      <c r="Z49" s="125"/>
      <c r="AA49" s="125"/>
      <c r="AB49" s="125"/>
      <c r="AC49" s="125"/>
      <c r="AD49" s="125"/>
    </row>
    <row r="50" spans="1:30" x14ac:dyDescent="0.35">
      <c r="C50" s="746" t="s">
        <v>209</v>
      </c>
      <c r="D50" s="746"/>
      <c r="E50" s="746"/>
      <c r="F50" s="746"/>
      <c r="G50" s="746"/>
      <c r="H50" s="746"/>
      <c r="I50" s="746"/>
      <c r="J50" s="746"/>
      <c r="W50" s="125"/>
      <c r="X50" s="125"/>
      <c r="Y50" s="125"/>
      <c r="Z50" s="125"/>
      <c r="AA50" s="125"/>
      <c r="AB50" s="125"/>
      <c r="AC50" s="125"/>
      <c r="AD50" s="125"/>
    </row>
    <row r="51" spans="1:30" x14ac:dyDescent="0.35">
      <c r="C51" s="746"/>
      <c r="D51" s="746"/>
      <c r="E51" s="746"/>
      <c r="F51" s="746"/>
      <c r="G51" s="746"/>
      <c r="H51" s="746"/>
      <c r="I51" s="746"/>
      <c r="J51" s="746"/>
      <c r="W51" s="125"/>
      <c r="X51" s="125"/>
      <c r="Y51" s="125"/>
      <c r="Z51" s="125"/>
      <c r="AA51" s="125"/>
      <c r="AB51" s="125"/>
      <c r="AC51" s="125"/>
      <c r="AD51" s="125"/>
    </row>
    <row r="52" spans="1:30" x14ac:dyDescent="0.35">
      <c r="W52" s="125"/>
      <c r="X52" s="125"/>
      <c r="Y52" s="125"/>
      <c r="Z52" s="125"/>
      <c r="AA52" s="125"/>
      <c r="AB52" s="125"/>
      <c r="AC52" s="125"/>
      <c r="AD52" s="125"/>
    </row>
    <row r="53" spans="1:30" x14ac:dyDescent="0.35">
      <c r="W53" s="125"/>
      <c r="X53" s="125"/>
      <c r="Y53" s="125"/>
      <c r="Z53" s="125"/>
      <c r="AA53" s="125"/>
      <c r="AB53" s="125"/>
      <c r="AC53" s="125"/>
      <c r="AD53" s="125"/>
    </row>
    <row r="54" spans="1:30" x14ac:dyDescent="0.35">
      <c r="A54" s="749" t="s">
        <v>205</v>
      </c>
      <c r="B54" s="749"/>
      <c r="C54" s="749"/>
      <c r="D54" s="749"/>
      <c r="E54" s="749"/>
      <c r="W54" s="126"/>
      <c r="X54" s="126"/>
      <c r="Y54" s="126"/>
      <c r="Z54" s="126"/>
      <c r="AA54" s="126"/>
      <c r="AB54" s="126"/>
      <c r="AC54" s="126"/>
      <c r="AD54" s="126"/>
    </row>
    <row r="55" spans="1:30" x14ac:dyDescent="0.35">
      <c r="A55" s="749"/>
      <c r="B55" s="749"/>
      <c r="C55" s="749"/>
      <c r="D55" s="749"/>
      <c r="E55" s="749"/>
      <c r="W55" s="126"/>
      <c r="X55" s="126"/>
      <c r="Y55" s="126"/>
      <c r="Z55" s="126"/>
      <c r="AA55" s="126"/>
      <c r="AB55" s="126"/>
      <c r="AC55" s="126"/>
      <c r="AD55" s="126"/>
    </row>
    <row r="57" spans="1:30" x14ac:dyDescent="0.35">
      <c r="C57" s="746" t="s">
        <v>206</v>
      </c>
      <c r="D57" s="746"/>
      <c r="E57" s="746"/>
      <c r="F57" s="746"/>
      <c r="G57" s="746"/>
      <c r="H57" s="746"/>
      <c r="I57" s="746"/>
      <c r="J57" s="746"/>
    </row>
    <row r="58" spans="1:30" x14ac:dyDescent="0.35">
      <c r="C58" s="746"/>
      <c r="D58" s="746"/>
      <c r="E58" s="746"/>
      <c r="F58" s="746"/>
      <c r="G58" s="746"/>
      <c r="H58" s="746"/>
      <c r="I58" s="746"/>
      <c r="J58" s="746"/>
    </row>
    <row r="60" spans="1:30" x14ac:dyDescent="0.35">
      <c r="A60" s="332"/>
      <c r="B60" s="332"/>
      <c r="C60" s="332"/>
      <c r="D60" s="332"/>
      <c r="E60" s="332"/>
      <c r="F60" s="332"/>
      <c r="G60" s="332"/>
      <c r="H60" s="332"/>
      <c r="I60" s="332"/>
      <c r="J60" s="332"/>
      <c r="K60" s="332"/>
      <c r="L60" s="332"/>
      <c r="M60" s="332"/>
      <c r="N60" s="332"/>
      <c r="O60" s="332"/>
      <c r="P60" s="332"/>
      <c r="Q60" s="332"/>
      <c r="R60" s="332"/>
      <c r="S60" s="332"/>
      <c r="T60" s="332"/>
      <c r="U60" s="332"/>
      <c r="V60" s="332"/>
    </row>
    <row r="61" spans="1:30" ht="14.5" customHeight="1" x14ac:dyDescent="0.35">
      <c r="A61" s="332"/>
      <c r="B61" s="332"/>
      <c r="C61" s="332"/>
      <c r="D61" s="332"/>
      <c r="E61" s="332"/>
      <c r="F61" s="332"/>
      <c r="G61" s="332"/>
      <c r="H61" s="332"/>
      <c r="I61" s="332"/>
      <c r="J61" s="332"/>
      <c r="K61" s="332"/>
      <c r="L61" s="332"/>
      <c r="M61" s="332"/>
      <c r="N61" s="332"/>
      <c r="O61" s="332"/>
      <c r="P61" s="332"/>
      <c r="Q61" s="332"/>
      <c r="R61" s="332"/>
      <c r="S61" s="332"/>
      <c r="T61" s="332"/>
      <c r="U61" s="332"/>
      <c r="V61" s="332"/>
    </row>
  </sheetData>
  <customSheetViews>
    <customSheetView guid="{3F2D0063-76E0-44BC-9364-82412D1CB11B}" topLeftCell="A7">
      <pageMargins left="0.7" right="0.7" top="0.75" bottom="0.75" header="0.3" footer="0.3"/>
    </customSheetView>
  </customSheetViews>
  <mergeCells count="28">
    <mergeCell ref="M39:U39"/>
    <mergeCell ref="M40:U40"/>
    <mergeCell ref="C57:J58"/>
    <mergeCell ref="B41:G41"/>
    <mergeCell ref="B45:J46"/>
    <mergeCell ref="A47:E48"/>
    <mergeCell ref="C50:J51"/>
    <mergeCell ref="A54:E55"/>
    <mergeCell ref="D31:E31"/>
    <mergeCell ref="D33:J33"/>
    <mergeCell ref="M34:T34"/>
    <mergeCell ref="D35:J35"/>
    <mergeCell ref="M35:T35"/>
    <mergeCell ref="B7:G8"/>
    <mergeCell ref="B11:C11"/>
    <mergeCell ref="E11:F11"/>
    <mergeCell ref="B13:C13"/>
    <mergeCell ref="E13:J13"/>
    <mergeCell ref="D23:H23"/>
    <mergeCell ref="I24:J30"/>
    <mergeCell ref="B15:C15"/>
    <mergeCell ref="E15:J15"/>
    <mergeCell ref="B17:C17"/>
    <mergeCell ref="E17:J17"/>
    <mergeCell ref="H21:I21"/>
    <mergeCell ref="D25:H25"/>
    <mergeCell ref="D27:H27"/>
    <mergeCell ref="D29:E29"/>
  </mergeCells>
  <printOptions horizontalCentered="1"/>
  <pageMargins left="0" right="0" top="0" bottom="0" header="0" footer="0"/>
  <pageSetup paperSize="9" scale="80" orientation="portrait" r:id="rId1"/>
  <headerFooter>
    <oddFooter>&amp;L&amp;G</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baseColWidth="10" defaultRowHeight="14.5" x14ac:dyDescent="0.35"/>
  <sheetData/>
  <customSheetViews>
    <customSheetView guid="{3F2D0063-76E0-44BC-9364-82412D1CB11B}">
      <pageMargins left="0.7" right="0.7" top="0.75" bottom="0.75" header="0.3" footer="0.3"/>
    </customSheetView>
  </customSheetView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baseColWidth="10" defaultRowHeight="14.5" x14ac:dyDescent="0.35"/>
  <sheetData/>
  <customSheetViews>
    <customSheetView guid="{3F2D0063-76E0-44BC-9364-82412D1CB11B}">
      <pageMargins left="0.7" right="0.7" top="0.75" bottom="0.75" header="0.3" footer="0.3"/>
    </customSheetView>
  </customSheetView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heetViews>
  <sheetFormatPr baseColWidth="10" defaultRowHeight="14.5" x14ac:dyDescent="0.35"/>
  <sheetData/>
  <customSheetViews>
    <customSheetView guid="{3F2D0063-76E0-44BC-9364-82412D1CB11B}">
      <pageMargins left="0.7" right="0.7" top="0.75" bottom="0.75" header="0.3" footer="0.3"/>
    </customSheetView>
  </customSheetView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workbookViewId="0"/>
  </sheetViews>
  <sheetFormatPr baseColWidth="10" defaultRowHeight="14.5" x14ac:dyDescent="0.35"/>
  <sheetData/>
  <customSheetViews>
    <customSheetView guid="{3F2D0063-76E0-44BC-9364-82412D1CB11B}">
      <pageMargins left="0.7" right="0.7" top="0.75" bottom="0.75" header="0.3" footer="0.3"/>
    </customSheetView>
  </customSheetView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workbookViewId="0">
      <selection activeCell="C22" sqref="C22"/>
    </sheetView>
  </sheetViews>
  <sheetFormatPr baseColWidth="10" defaultRowHeight="14.5" x14ac:dyDescent="0.35"/>
  <sheetData/>
  <customSheetViews>
    <customSheetView guid="{3F2D0063-76E0-44BC-9364-82412D1CB11B}">
      <pageMargins left="0.7" right="0.7" top="0.75" bottom="0.75" header="0.3" footer="0.3"/>
    </customSheetView>
  </customSheetView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5</vt:i4>
      </vt:variant>
    </vt:vector>
  </HeadingPairs>
  <TitlesOfParts>
    <vt:vector size="13" baseType="lpstr">
      <vt:lpstr>PORTADA</vt:lpstr>
      <vt:lpstr>PRESUPUESTO</vt:lpstr>
      <vt:lpstr>CONTRAPORTADA</vt:lpstr>
      <vt:lpstr>Hoja4</vt:lpstr>
      <vt:lpstr>Hoja5</vt:lpstr>
      <vt:lpstr>Hoja6</vt:lpstr>
      <vt:lpstr>Hoja7</vt:lpstr>
      <vt:lpstr>Hoja8</vt:lpstr>
      <vt:lpstr>PRESUPUESTO!Área_de_impresión</vt:lpstr>
      <vt:lpstr>PRESUPUESTO!evaprueba</vt:lpstr>
      <vt:lpstr>PRESUPUESTO!evaprueba2</vt:lpstr>
      <vt:lpstr>PRESUPUESTO!plantilla_portada_general</vt:lpstr>
      <vt:lpstr>PRESUPUESTO!Print_Area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María José Maseda Arias</dc:creator>
  <cp:lastModifiedBy>Victor José Reyes Rodríguez</cp:lastModifiedBy>
  <cp:lastPrinted>2023-01-11T10:10:58Z</cp:lastPrinted>
  <dcterms:created xsi:type="dcterms:W3CDTF">2019-10-07T14:37:35Z</dcterms:created>
  <dcterms:modified xsi:type="dcterms:W3CDTF">2025-04-07T08:06:26Z</dcterms:modified>
</cp:coreProperties>
</file>